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ft-my.sharepoint.com/personal/sandra_fontaine_fft_fr/Documents/Documents 1/COMPTA/2024/"/>
    </mc:Choice>
  </mc:AlternateContent>
  <xr:revisionPtr revIDLastSave="1" documentId="8_{57CDC414-2BAA-48D4-86AE-5EDDCA2A3A2B}" xr6:coauthVersionLast="47" xr6:coauthVersionMax="47" xr10:uidLastSave="{97B556EA-F245-4AE2-8CA7-9913843441F2}"/>
  <bookViews>
    <workbookView xWindow="-120" yWindow="-120" windowWidth="29040" windowHeight="15840" tabRatio="948" firstSheet="2" activeTab="4" xr2:uid="{00000000-000D-0000-FFFF-FFFF00000000}"/>
  </bookViews>
  <sheets>
    <sheet name="P2" sheetId="14" state="hidden" r:id="rId1"/>
    <sheet name="Configuration" sheetId="11" state="hidden" r:id="rId2"/>
    <sheet name="Paramétrage" sheetId="12" r:id="rId3"/>
    <sheet name="Bilan" sheetId="1" r:id="rId4"/>
    <sheet name="Compte de résultat" sheetId="2" r:id="rId5"/>
    <sheet name="Résultat par nature" sheetId="4" r:id="rId6"/>
    <sheet name="Mouv immob &amp; prov" sheetId="5" r:id="rId7"/>
    <sheet name="Echéances créances &amp; dettes" sheetId="3" r:id="rId8"/>
    <sheet name="Emplois ressources" sheetId="6" r:id="rId9"/>
    <sheet name="Plan comptable" sheetId="10" state="hidden" r:id="rId10"/>
    <sheet name="DétailRubriqueBilan N" sheetId="13" state="hidden" r:id="rId11"/>
    <sheet name="DétailRubriqueBilan N-1" sheetId="16" state="hidden" r:id="rId12"/>
    <sheet name="détailRubriqueresultat N" sheetId="15" state="hidden" r:id="rId13"/>
    <sheet name="DétailRubriqueResultat n-1" sheetId="17" state="hidden" r:id="rId14"/>
    <sheet name="ResultatNature N" sheetId="18" state="hidden" r:id="rId15"/>
    <sheet name="ResultatNature N-1" sheetId="19" state="hidden" r:id="rId16"/>
    <sheet name="DetailRubriqueMatrice N" sheetId="20" state="hidden" r:id="rId17"/>
    <sheet name="DetailRubriqueMatrice N-1" sheetId="21" state="hidden" r:id="rId18"/>
  </sheets>
  <definedNames>
    <definedName name="Callprod_resutatanaltfft_15_A2">'ResultatNature N'!$A$2:$H$12</definedName>
    <definedName name="Callprod_resutatanaltfft_16_A2">'ResultatNature N-1'!$A$2:$H$12</definedName>
    <definedName name="GetTiersSociete_1_F6">'P2'!$F$6</definedName>
    <definedName name="ListeEtablissement_1_A5">'P2'!$A$5</definedName>
    <definedName name="RubriqueComptes_10_A3" localSheetId="11">'DétailRubriqueBilan N-1'!$A$3:$E$38</definedName>
    <definedName name="RubriqueComptes_10_A3">'DétailRubriqueBilan N'!$A$3:$E$38</definedName>
    <definedName name="RubriqueComptes_11_A3">'DétailRubriqueBilan N'!$A$3:$E$83</definedName>
    <definedName name="RubriqueComptes_12_A3">'DétailRubriqueBilan N-1'!$A$3:$E$83</definedName>
    <definedName name="RubriqueComptes_13_A2">'détailRubriqueresultat N'!$A$2:$E$60</definedName>
    <definedName name="RubriqueComptes_14_A2">'DétailRubriqueResultat n-1'!$A$2:$E$60</definedName>
    <definedName name="RubriqueComptes_17_A2">'DetailRubriqueMatrice N'!$A$2:$E$41</definedName>
    <definedName name="RubriqueComptes_18_A2">'DetailRubriqueMatrice N-1'!$A$2:$E$41</definedName>
    <definedName name="TypeApproche_1_A10">Configuration!$A$10:$A$11</definedName>
    <definedName name="TypeApproche_2_A10">Configuration!$A$10</definedName>
    <definedName name="TypePeriode_1_C10">Configuration!$C$10:$C$11</definedName>
    <definedName name="TypePeriode_2_C10">Configuration!$C$10:$C$11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7" i="3" l="1"/>
  <c r="D28" i="3"/>
  <c r="E26" i="3"/>
  <c r="E34" i="3" s="1"/>
  <c r="E15" i="3"/>
  <c r="C15" i="3" s="1"/>
  <c r="E31" i="6" l="1"/>
  <c r="B42" i="6" l="1"/>
  <c r="A4" i="6"/>
  <c r="A5" i="3"/>
  <c r="A4" i="4"/>
  <c r="B4" i="2"/>
  <c r="B4" i="1"/>
  <c r="B3" i="14" l="1"/>
  <c r="B1" i="14" l="1"/>
  <c r="D5" i="14"/>
  <c r="D11" i="12" l="1"/>
  <c r="A4" i="5"/>
  <c r="A47" i="5"/>
  <c r="A3" i="12"/>
  <c r="A4" i="12"/>
  <c r="A5" i="12"/>
  <c r="F6" i="14"/>
  <c r="A2" i="12" l="1"/>
  <c r="B1" i="1" s="1"/>
  <c r="B2" i="14"/>
  <c r="G2" i="14" l="1"/>
  <c r="G3" i="14" s="1"/>
  <c r="D6" i="14"/>
  <c r="D7" i="14" s="1"/>
  <c r="C3" i="14"/>
  <c r="C2" i="14"/>
  <c r="C1" i="14"/>
  <c r="C26" i="3"/>
  <c r="B1" i="2"/>
  <c r="A1" i="6"/>
  <c r="A1" i="3"/>
  <c r="A1" i="5"/>
  <c r="B1" i="4"/>
  <c r="E65" i="5"/>
  <c r="D38" i="5"/>
  <c r="E36" i="5"/>
  <c r="E39" i="5"/>
  <c r="E31" i="5"/>
  <c r="E53" i="6"/>
  <c r="C28" i="3"/>
  <c r="C27" i="3"/>
  <c r="E21" i="3"/>
  <c r="A10" i="11"/>
  <c r="A5" i="14"/>
  <c r="G6" i="14"/>
  <c r="F8" i="4" l="1"/>
  <c r="D8" i="4" s="1"/>
  <c r="A2" i="19"/>
  <c r="D17" i="4" l="1"/>
  <c r="D40" i="4"/>
  <c r="D33" i="4"/>
  <c r="D18" i="4"/>
  <c r="D31" i="4"/>
  <c r="D13" i="4"/>
  <c r="D21" i="4"/>
  <c r="D34" i="4"/>
  <c r="D28" i="4"/>
  <c r="D14" i="4"/>
  <c r="D22" i="4"/>
  <c r="D35" i="4"/>
  <c r="D15" i="4"/>
  <c r="D23" i="4"/>
  <c r="D36" i="4"/>
  <c r="D16" i="4"/>
  <c r="D37" i="4"/>
  <c r="D30" i="4"/>
  <c r="D39" i="4"/>
  <c r="D32" i="4"/>
  <c r="D20" i="4"/>
  <c r="D12" i="4"/>
  <c r="D38" i="4"/>
  <c r="D19" i="4"/>
  <c r="D29" i="4"/>
  <c r="H8" i="4"/>
  <c r="D42" i="4" l="1"/>
  <c r="E29" i="4" s="1"/>
  <c r="D25" i="4"/>
  <c r="E23" i="4" s="1"/>
  <c r="E30" i="4" l="1"/>
  <c r="E13" i="4"/>
  <c r="E22" i="4"/>
  <c r="E21" i="4"/>
  <c r="E31" i="4"/>
  <c r="E18" i="4"/>
  <c r="E17" i="4"/>
  <c r="E40" i="4"/>
  <c r="E16" i="4"/>
  <c r="E20" i="4"/>
  <c r="E39" i="4"/>
  <c r="E14" i="4"/>
  <c r="E36" i="4"/>
  <c r="E38" i="4"/>
  <c r="E35" i="4"/>
  <c r="E28" i="4"/>
  <c r="E32" i="4"/>
  <c r="E37" i="4"/>
  <c r="D45" i="4"/>
  <c r="E19" i="4"/>
  <c r="E34" i="4"/>
  <c r="E12" i="4"/>
  <c r="E15" i="4"/>
  <c r="E33" i="4"/>
  <c r="B11" i="12"/>
  <c r="A2" i="20"/>
  <c r="A2" i="17"/>
  <c r="A2" i="18"/>
  <c r="A3" i="13"/>
  <c r="A2" i="15"/>
  <c r="A2" i="21"/>
  <c r="A3" i="16"/>
  <c r="E78" i="2" l="1"/>
  <c r="C55" i="5"/>
  <c r="C56" i="5"/>
  <c r="D78" i="2"/>
  <c r="D19" i="3"/>
  <c r="D32" i="3"/>
  <c r="C32" i="3" s="1"/>
  <c r="D18" i="3"/>
  <c r="D31" i="3"/>
  <c r="C31" i="3" s="1"/>
  <c r="D17" i="3"/>
  <c r="C17" i="3" s="1"/>
  <c r="D30" i="3"/>
  <c r="D16" i="3"/>
  <c r="E17" i="6"/>
  <c r="E14" i="6"/>
  <c r="C19" i="3"/>
  <c r="E13" i="6"/>
  <c r="B14" i="5"/>
  <c r="C18" i="3"/>
  <c r="B16" i="5"/>
  <c r="B15" i="5"/>
  <c r="B28" i="5"/>
  <c r="B26" i="5"/>
  <c r="B25" i="5"/>
  <c r="B17" i="5"/>
  <c r="C15" i="5"/>
  <c r="C16" i="5"/>
  <c r="C38" i="5" s="1"/>
  <c r="C26" i="5"/>
  <c r="E33" i="1"/>
  <c r="E71" i="2"/>
  <c r="E73" i="2"/>
  <c r="E72" i="2"/>
  <c r="D72" i="2"/>
  <c r="D71" i="2"/>
  <c r="D73" i="2"/>
  <c r="D32" i="2"/>
  <c r="D56" i="2"/>
  <c r="D57" i="2"/>
  <c r="D33" i="2"/>
  <c r="D37" i="2"/>
  <c r="D41" i="2"/>
  <c r="D58" i="2"/>
  <c r="D34" i="2"/>
  <c r="D36" i="2"/>
  <c r="D38" i="2"/>
  <c r="D40" i="2"/>
  <c r="D42" i="2"/>
  <c r="D59" i="2"/>
  <c r="D35" i="2"/>
  <c r="D39" i="2"/>
  <c r="E57" i="2"/>
  <c r="E59" i="2"/>
  <c r="E33" i="2"/>
  <c r="E35" i="2"/>
  <c r="E37" i="2"/>
  <c r="E39" i="2"/>
  <c r="E41" i="2"/>
  <c r="E36" i="2"/>
  <c r="E40" i="2"/>
  <c r="E32" i="2"/>
  <c r="E56" i="2"/>
  <c r="E58" i="2"/>
  <c r="E34" i="2"/>
  <c r="E38" i="2"/>
  <c r="E42" i="2"/>
  <c r="D107" i="2"/>
  <c r="D109" i="2"/>
  <c r="D103" i="2"/>
  <c r="D92" i="2"/>
  <c r="D85" i="2"/>
  <c r="D67" i="2"/>
  <c r="D48" i="2"/>
  <c r="D50" i="2"/>
  <c r="D52" i="2"/>
  <c r="D24" i="2"/>
  <c r="D26" i="2"/>
  <c r="D28" i="2"/>
  <c r="D20" i="2"/>
  <c r="D15" i="2"/>
  <c r="D17" i="2"/>
  <c r="D84" i="2"/>
  <c r="D108" i="2"/>
  <c r="D91" i="2"/>
  <c r="D93" i="2"/>
  <c r="D86" i="2"/>
  <c r="D66" i="2"/>
  <c r="D49" i="2"/>
  <c r="D51" i="2"/>
  <c r="D23" i="2"/>
  <c r="D25" i="2"/>
  <c r="D27" i="2"/>
  <c r="D16" i="2"/>
  <c r="D47" i="2"/>
  <c r="D19" i="2"/>
  <c r="D14" i="2"/>
  <c r="D106" i="2"/>
  <c r="D90" i="2"/>
  <c r="D65" i="2"/>
  <c r="D12" i="2"/>
  <c r="D102" i="2"/>
  <c r="D77" i="2"/>
  <c r="D22" i="2"/>
  <c r="E84" i="2"/>
  <c r="E12" i="2"/>
  <c r="E107" i="2"/>
  <c r="E109" i="2"/>
  <c r="E103" i="2"/>
  <c r="E92" i="2"/>
  <c r="E85" i="2"/>
  <c r="E67" i="2"/>
  <c r="E48" i="2"/>
  <c r="E106" i="2"/>
  <c r="E102" i="2"/>
  <c r="E90" i="2"/>
  <c r="E77" i="2"/>
  <c r="E65" i="2"/>
  <c r="E47" i="2"/>
  <c r="E22" i="2"/>
  <c r="E19" i="2"/>
  <c r="E14" i="2"/>
  <c r="E108" i="2"/>
  <c r="E86" i="2"/>
  <c r="E66" i="2"/>
  <c r="E49" i="2"/>
  <c r="E23" i="2"/>
  <c r="E27" i="2"/>
  <c r="E50" i="2"/>
  <c r="E24" i="2"/>
  <c r="E28" i="2"/>
  <c r="E15" i="2"/>
  <c r="E91" i="2"/>
  <c r="E51" i="2"/>
  <c r="E25" i="2"/>
  <c r="E16" i="2"/>
  <c r="E93" i="2"/>
  <c r="E52" i="2"/>
  <c r="E26" i="2"/>
  <c r="E20" i="2"/>
  <c r="E17" i="2"/>
  <c r="M55" i="1"/>
  <c r="M43" i="1"/>
  <c r="M39" i="1"/>
  <c r="M35" i="1"/>
  <c r="M19" i="1"/>
  <c r="M16" i="1"/>
  <c r="H52" i="1"/>
  <c r="H46" i="1"/>
  <c r="H40" i="1"/>
  <c r="H32" i="1"/>
  <c r="H27" i="1"/>
  <c r="H18" i="1"/>
  <c r="H16" i="1"/>
  <c r="M48" i="1"/>
  <c r="M51" i="1"/>
  <c r="M36" i="1"/>
  <c r="M32" i="1"/>
  <c r="M26" i="1"/>
  <c r="M20" i="1"/>
  <c r="H54" i="1"/>
  <c r="H47" i="1"/>
  <c r="M46" i="1"/>
  <c r="M49" i="1"/>
  <c r="M40" i="1"/>
  <c r="M30" i="1"/>
  <c r="M24" i="1"/>
  <c r="M27" i="1"/>
  <c r="D47" i="4" s="1"/>
  <c r="M17" i="1"/>
  <c r="H43" i="1"/>
  <c r="H48" i="1"/>
  <c r="M44" i="1"/>
  <c r="M47" i="1"/>
  <c r="M52" i="1"/>
  <c r="M25" i="1"/>
  <c r="M23" i="1"/>
  <c r="M21" i="1"/>
  <c r="H44" i="1"/>
  <c r="H42" i="1"/>
  <c r="H29" i="1"/>
  <c r="H24" i="1"/>
  <c r="H21" i="1"/>
  <c r="M45" i="1"/>
  <c r="M50" i="1"/>
  <c r="M31" i="1"/>
  <c r="H53" i="1"/>
  <c r="H45" i="1"/>
  <c r="H33" i="1"/>
  <c r="H25" i="1"/>
  <c r="H17" i="1"/>
  <c r="H34" i="1"/>
  <c r="H19" i="1"/>
  <c r="H28" i="1"/>
  <c r="H35" i="1"/>
  <c r="H20" i="1"/>
  <c r="H26" i="1"/>
  <c r="L45" i="1"/>
  <c r="L47" i="1"/>
  <c r="L49" i="1"/>
  <c r="L51" i="1"/>
  <c r="L32" i="1"/>
  <c r="L25" i="1"/>
  <c r="L27" i="1"/>
  <c r="L20" i="1"/>
  <c r="F53" i="1"/>
  <c r="F44" i="1"/>
  <c r="F48" i="1"/>
  <c r="F34" i="1"/>
  <c r="F26" i="1"/>
  <c r="F24" i="1"/>
  <c r="F20" i="1"/>
  <c r="E54" i="1"/>
  <c r="E45" i="1"/>
  <c r="E42" i="1"/>
  <c r="E35" i="1"/>
  <c r="E27" i="1"/>
  <c r="E19" i="1"/>
  <c r="E18" i="1"/>
  <c r="L44" i="1"/>
  <c r="L46" i="1"/>
  <c r="L40" i="1"/>
  <c r="L24" i="1"/>
  <c r="L17" i="1"/>
  <c r="L55" i="1"/>
  <c r="L52" i="1"/>
  <c r="L35" i="1"/>
  <c r="L21" i="1"/>
  <c r="L50" i="1"/>
  <c r="L39" i="1"/>
  <c r="L31" i="1"/>
  <c r="L30" i="1"/>
  <c r="L16" i="1"/>
  <c r="F43" i="1"/>
  <c r="F42" i="1"/>
  <c r="F32" i="1"/>
  <c r="F29" i="1"/>
  <c r="F21" i="1"/>
  <c r="E43" i="1"/>
  <c r="E48" i="1"/>
  <c r="E32" i="1"/>
  <c r="E29" i="1"/>
  <c r="E17" i="1"/>
  <c r="L48" i="1"/>
  <c r="L43" i="1"/>
  <c r="L36" i="1"/>
  <c r="L26" i="1"/>
  <c r="L23" i="1"/>
  <c r="L19" i="1"/>
  <c r="F45" i="1"/>
  <c r="F40" i="1"/>
  <c r="F25" i="1"/>
  <c r="F54" i="1"/>
  <c r="F33" i="1"/>
  <c r="F17" i="1"/>
  <c r="E53" i="1"/>
  <c r="E47" i="1"/>
  <c r="E25" i="1"/>
  <c r="E20" i="1"/>
  <c r="E26" i="1"/>
  <c r="F16" i="1"/>
  <c r="E24" i="1"/>
  <c r="F52" i="1"/>
  <c r="F35" i="1"/>
  <c r="F18" i="1"/>
  <c r="E52" i="1"/>
  <c r="E40" i="1"/>
  <c r="E21" i="1"/>
  <c r="F28" i="1"/>
  <c r="E34" i="1"/>
  <c r="F46" i="1"/>
  <c r="F27" i="1"/>
  <c r="F19" i="1"/>
  <c r="E44" i="1"/>
  <c r="E28" i="1"/>
  <c r="E16" i="1"/>
  <c r="F47" i="1"/>
  <c r="E46" i="1"/>
  <c r="F2" i="14"/>
  <c r="F3" i="14" s="1"/>
  <c r="C25" i="5"/>
  <c r="F53" i="4"/>
  <c r="F52" i="4"/>
  <c r="B55" i="5"/>
  <c r="B57" i="5"/>
  <c r="D55" i="5"/>
  <c r="D25" i="5"/>
  <c r="D26" i="5"/>
  <c r="D57" i="5"/>
  <c r="D28" i="5"/>
  <c r="C57" i="5"/>
  <c r="E16" i="5"/>
  <c r="E38" i="5" s="1"/>
  <c r="E15" i="5"/>
  <c r="D17" i="5"/>
  <c r="D15" i="5"/>
  <c r="D14" i="5"/>
  <c r="F13" i="4"/>
  <c r="F21" i="4"/>
  <c r="F15" i="4"/>
  <c r="F14" i="4"/>
  <c r="F22" i="4"/>
  <c r="F23" i="4"/>
  <c r="F12" i="4"/>
  <c r="H12" i="4" s="1"/>
  <c r="F17" i="4"/>
  <c r="F18" i="4"/>
  <c r="F20" i="4"/>
  <c r="F19" i="4"/>
  <c r="F16" i="4"/>
  <c r="D56" i="5"/>
  <c r="B56" i="5"/>
  <c r="F39" i="4"/>
  <c r="F30" i="4"/>
  <c r="F29" i="4"/>
  <c r="F35" i="4"/>
  <c r="F32" i="4"/>
  <c r="F40" i="4"/>
  <c r="F28" i="4"/>
  <c r="F31" i="4"/>
  <c r="F33" i="4"/>
  <c r="F34" i="4"/>
  <c r="F37" i="4"/>
  <c r="F36" i="4"/>
  <c r="F38" i="4"/>
  <c r="C14" i="5"/>
  <c r="F63" i="4"/>
  <c r="C28" i="5"/>
  <c r="E22" i="6"/>
  <c r="F53" i="6" s="1"/>
  <c r="C17" i="5"/>
  <c r="D63" i="4"/>
  <c r="D53" i="4"/>
  <c r="D52" i="4"/>
  <c r="B27" i="5"/>
  <c r="F27" i="5" s="1"/>
  <c r="D34" i="3" l="1"/>
  <c r="C34" i="3" s="1"/>
  <c r="E55" i="5"/>
  <c r="C60" i="5"/>
  <c r="E15" i="6" s="1"/>
  <c r="D21" i="3"/>
  <c r="C21" i="3" s="1"/>
  <c r="G48" i="1"/>
  <c r="E21" i="6"/>
  <c r="E29" i="2"/>
  <c r="D29" i="2"/>
  <c r="G34" i="1"/>
  <c r="G16" i="1"/>
  <c r="G20" i="1"/>
  <c r="B39" i="5"/>
  <c r="B37" i="5"/>
  <c r="G46" i="1"/>
  <c r="L41" i="1"/>
  <c r="G29" i="1"/>
  <c r="G44" i="1"/>
  <c r="G52" i="1"/>
  <c r="G24" i="1"/>
  <c r="D43" i="2"/>
  <c r="G25" i="1"/>
  <c r="G19" i="1"/>
  <c r="D60" i="2"/>
  <c r="G27" i="1"/>
  <c r="E68" i="2"/>
  <c r="G47" i="1"/>
  <c r="L53" i="1"/>
  <c r="G32" i="1"/>
  <c r="E37" i="1"/>
  <c r="G54" i="1"/>
  <c r="M28" i="1"/>
  <c r="M33" i="1" s="1"/>
  <c r="D49" i="6" s="1"/>
  <c r="M41" i="1"/>
  <c r="E43" i="2"/>
  <c r="G45" i="1"/>
  <c r="M37" i="1"/>
  <c r="G28" i="1"/>
  <c r="G21" i="1"/>
  <c r="G26" i="1"/>
  <c r="G53" i="1"/>
  <c r="L28" i="1"/>
  <c r="L33" i="1" s="1"/>
  <c r="E49" i="6" s="1"/>
  <c r="F37" i="1"/>
  <c r="G35" i="1"/>
  <c r="H37" i="1"/>
  <c r="D55" i="6" s="1"/>
  <c r="M53" i="1"/>
  <c r="E53" i="2"/>
  <c r="E94" i="2"/>
  <c r="E74" i="2"/>
  <c r="D68" i="2"/>
  <c r="D74" i="2"/>
  <c r="G33" i="1"/>
  <c r="E50" i="1"/>
  <c r="G40" i="1"/>
  <c r="F50" i="1"/>
  <c r="G17" i="1"/>
  <c r="G43" i="1"/>
  <c r="L37" i="1"/>
  <c r="G18" i="1"/>
  <c r="G42" i="1"/>
  <c r="H50" i="1"/>
  <c r="E60" i="2"/>
  <c r="E87" i="2"/>
  <c r="D94" i="2"/>
  <c r="D53" i="2"/>
  <c r="D87" i="2"/>
  <c r="G27" i="5"/>
  <c r="D39" i="5"/>
  <c r="D60" i="5"/>
  <c r="E16" i="6" s="1"/>
  <c r="D37" i="5"/>
  <c r="D31" i="5"/>
  <c r="E57" i="5"/>
  <c r="D20" i="5"/>
  <c r="D36" i="5"/>
  <c r="E20" i="5"/>
  <c r="E37" i="5"/>
  <c r="E42" i="5" s="1"/>
  <c r="H30" i="4"/>
  <c r="I30" i="4" s="1"/>
  <c r="H13" i="4"/>
  <c r="I13" i="4" s="1"/>
  <c r="F54" i="4"/>
  <c r="C39" i="5"/>
  <c r="B60" i="5"/>
  <c r="D51" i="6" s="1"/>
  <c r="E56" i="5"/>
  <c r="F28" i="5"/>
  <c r="G28" i="5" s="1"/>
  <c r="D54" i="4"/>
  <c r="F26" i="5"/>
  <c r="G26" i="5" s="1"/>
  <c r="I12" i="4"/>
  <c r="H18" i="4"/>
  <c r="I18" i="4" s="1"/>
  <c r="H33" i="4"/>
  <c r="I33" i="4" s="1"/>
  <c r="H19" i="4"/>
  <c r="I19" i="4" s="1"/>
  <c r="D50" i="4"/>
  <c r="D60" i="4" s="1"/>
  <c r="H63" i="4"/>
  <c r="I63" i="4" s="1"/>
  <c r="H22" i="4"/>
  <c r="I22" i="4" s="1"/>
  <c r="H31" i="4"/>
  <c r="I31" i="4" s="1"/>
  <c r="H21" i="4"/>
  <c r="I21" i="4" s="1"/>
  <c r="H20" i="4"/>
  <c r="I20" i="4" s="1"/>
  <c r="C36" i="5"/>
  <c r="C20" i="5"/>
  <c r="E32" i="6" s="1"/>
  <c r="H38" i="4"/>
  <c r="I38" i="4" s="1"/>
  <c r="F42" i="4"/>
  <c r="G33" i="4" s="1"/>
  <c r="H28" i="4"/>
  <c r="H35" i="4"/>
  <c r="I35" i="4" s="1"/>
  <c r="C16" i="3"/>
  <c r="C30" i="3"/>
  <c r="E111" i="2"/>
  <c r="C31" i="5"/>
  <c r="C44" i="5" s="1"/>
  <c r="H36" i="4"/>
  <c r="I36" i="4" s="1"/>
  <c r="H40" i="4"/>
  <c r="I40" i="4" s="1"/>
  <c r="H29" i="4"/>
  <c r="I29" i="4" s="1"/>
  <c r="F25" i="4"/>
  <c r="G13" i="4" s="1"/>
  <c r="H16" i="4"/>
  <c r="I16" i="4" s="1"/>
  <c r="H15" i="4"/>
  <c r="I15" i="4" s="1"/>
  <c r="C37" i="5"/>
  <c r="H34" i="4"/>
  <c r="I34" i="4" s="1"/>
  <c r="H17" i="4"/>
  <c r="I17" i="4" s="1"/>
  <c r="H39" i="4"/>
  <c r="I39" i="4" s="1"/>
  <c r="H23" i="4"/>
  <c r="I23" i="4" s="1"/>
  <c r="H53" i="4"/>
  <c r="I53" i="4" s="1"/>
  <c r="H37" i="4"/>
  <c r="I37" i="4" s="1"/>
  <c r="F16" i="5"/>
  <c r="G16" i="5" s="1"/>
  <c r="B38" i="5"/>
  <c r="F38" i="5" s="1"/>
  <c r="B31" i="5"/>
  <c r="F25" i="5"/>
  <c r="G25" i="5" s="1"/>
  <c r="D111" i="2"/>
  <c r="F50" i="4"/>
  <c r="F60" i="4" s="1"/>
  <c r="H52" i="4"/>
  <c r="I52" i="4" s="1"/>
  <c r="H14" i="4"/>
  <c r="I14" i="4" s="1"/>
  <c r="H32" i="4"/>
  <c r="I32" i="4" s="1"/>
  <c r="B20" i="5" l="1"/>
  <c r="F20" i="5" s="1"/>
  <c r="F15" i="5"/>
  <c r="G15" i="5" s="1"/>
  <c r="D79" i="2"/>
  <c r="F17" i="5"/>
  <c r="G17" i="5" s="1"/>
  <c r="F14" i="5"/>
  <c r="G14" i="5" s="1"/>
  <c r="B36" i="5"/>
  <c r="F36" i="5" s="1"/>
  <c r="D80" i="2"/>
  <c r="E61" i="2"/>
  <c r="D61" i="2"/>
  <c r="M58" i="1"/>
  <c r="F58" i="1"/>
  <c r="G50" i="1"/>
  <c r="D75" i="2"/>
  <c r="L58" i="1"/>
  <c r="D44" i="2"/>
  <c r="H58" i="1"/>
  <c r="E79" i="2"/>
  <c r="E44" i="2"/>
  <c r="E80" i="2"/>
  <c r="E58" i="1"/>
  <c r="E75" i="2"/>
  <c r="G37" i="1"/>
  <c r="E55" i="6" s="1"/>
  <c r="E19" i="6"/>
  <c r="D42" i="5"/>
  <c r="E23" i="6" s="1"/>
  <c r="E60" i="5"/>
  <c r="E51" i="6" s="1"/>
  <c r="F51" i="6" s="1"/>
  <c r="G30" i="4"/>
  <c r="F39" i="5"/>
  <c r="F58" i="4"/>
  <c r="F57" i="4"/>
  <c r="G34" i="4"/>
  <c r="F45" i="4"/>
  <c r="F47" i="4" s="1"/>
  <c r="G29" i="4"/>
  <c r="G32" i="4"/>
  <c r="G31" i="4"/>
  <c r="G39" i="4"/>
  <c r="G35" i="4"/>
  <c r="G28" i="4"/>
  <c r="G36" i="4"/>
  <c r="G38" i="4"/>
  <c r="G40" i="4"/>
  <c r="G37" i="4"/>
  <c r="G22" i="4"/>
  <c r="G23" i="4"/>
  <c r="G15" i="4"/>
  <c r="G16" i="4"/>
  <c r="G20" i="4"/>
  <c r="G19" i="4"/>
  <c r="G14" i="4"/>
  <c r="G12" i="4"/>
  <c r="H50" i="4"/>
  <c r="I50" i="4" s="1"/>
  <c r="C42" i="5"/>
  <c r="E35" i="6" s="1"/>
  <c r="D58" i="4"/>
  <c r="D57" i="4"/>
  <c r="G21" i="4"/>
  <c r="G18" i="4"/>
  <c r="F31" i="5"/>
  <c r="I28" i="4"/>
  <c r="H42" i="4"/>
  <c r="I42" i="4" s="1"/>
  <c r="F37" i="5"/>
  <c r="G17" i="4"/>
  <c r="H25" i="4"/>
  <c r="D81" i="2" l="1"/>
  <c r="D96" i="2" s="1"/>
  <c r="H45" i="4"/>
  <c r="H47" i="4" s="1"/>
  <c r="F55" i="6"/>
  <c r="B42" i="5"/>
  <c r="F42" i="5" s="1"/>
  <c r="F44" i="5" s="1"/>
  <c r="D62" i="2"/>
  <c r="E62" i="2"/>
  <c r="E81" i="2"/>
  <c r="E96" i="2" s="1"/>
  <c r="G58" i="1"/>
  <c r="D58" i="6"/>
  <c r="F49" i="6"/>
  <c r="E26" i="6"/>
  <c r="E38" i="6" s="1"/>
  <c r="E58" i="6"/>
  <c r="I45" i="4"/>
  <c r="I25" i="4"/>
  <c r="B44" i="5" l="1"/>
  <c r="E61" i="6"/>
  <c r="M60" i="1" l="1"/>
  <c r="L60" i="1"/>
</calcChain>
</file>

<file path=xl/sharedStrings.xml><?xml version="1.0" encoding="utf-8"?>
<sst xmlns="http://schemas.openxmlformats.org/spreadsheetml/2006/main" count="5620" uniqueCount="2351">
  <si>
    <t>(en Euros)</t>
  </si>
  <si>
    <t>ACTIF (emplois)</t>
  </si>
  <si>
    <t>PASSIF (ressources)</t>
  </si>
  <si>
    <t>Brut</t>
  </si>
  <si>
    <t>Amort / Prov</t>
  </si>
  <si>
    <t>Net</t>
  </si>
  <si>
    <t>Immobilisations incorporelles</t>
  </si>
  <si>
    <t>Immobilisations corporelles</t>
  </si>
  <si>
    <t>Immobilisations financières</t>
  </si>
  <si>
    <t>Avances &amp; acomptes versés</t>
  </si>
  <si>
    <t>Autres créances</t>
  </si>
  <si>
    <t>Valeurs mobilières de placement</t>
  </si>
  <si>
    <t>Disponibilités</t>
  </si>
  <si>
    <t>Charges constatées d'avance</t>
  </si>
  <si>
    <t>Produits constatés d'avance</t>
  </si>
  <si>
    <t>TOTAL</t>
  </si>
  <si>
    <t>Réserves</t>
  </si>
  <si>
    <t>Report à nouveau</t>
  </si>
  <si>
    <t>Subvention d'investissement</t>
  </si>
  <si>
    <t>Provisions pour risques</t>
  </si>
  <si>
    <t>Provisions pour charges</t>
  </si>
  <si>
    <t>Fournisseurs</t>
  </si>
  <si>
    <t>Autres dettes</t>
  </si>
  <si>
    <t>Quote-part subventions d'invest virées au résultat</t>
  </si>
  <si>
    <t>Frais de personnel</t>
  </si>
  <si>
    <t>Dotation aux amortissements</t>
  </si>
  <si>
    <t>Dotations aux provisions</t>
  </si>
  <si>
    <t>Autres charges</t>
  </si>
  <si>
    <t>Produits financiers</t>
  </si>
  <si>
    <t>Charges financières</t>
  </si>
  <si>
    <t>Libellé</t>
  </si>
  <si>
    <t>Poids</t>
  </si>
  <si>
    <t>valeur</t>
  </si>
  <si>
    <t>%</t>
  </si>
  <si>
    <t>Produits administratifs nets</t>
  </si>
  <si>
    <t>Aides fédérales</t>
  </si>
  <si>
    <t>Produits sportifs</t>
  </si>
  <si>
    <t>Produits éducatifs</t>
  </si>
  <si>
    <t>Produits autres</t>
  </si>
  <si>
    <t>Subventions</t>
  </si>
  <si>
    <t>Produits centre de ligue</t>
  </si>
  <si>
    <t>Reprise provisions</t>
  </si>
  <si>
    <t>Produits exceptionnels</t>
  </si>
  <si>
    <t>Total produits</t>
  </si>
  <si>
    <t>8A</t>
  </si>
  <si>
    <t>Aides aux clubs</t>
  </si>
  <si>
    <t>Charges administratives</t>
  </si>
  <si>
    <t>Charges animation comm.</t>
  </si>
  <si>
    <t>Charges sportives</t>
  </si>
  <si>
    <t>Charges éducatives</t>
  </si>
  <si>
    <t>Charges autres</t>
  </si>
  <si>
    <t>Aides aux Comités départ</t>
  </si>
  <si>
    <t>Charges centre de ligue</t>
  </si>
  <si>
    <t>Dot amort &amp; provisions</t>
  </si>
  <si>
    <t>Charges exceptionnelles</t>
  </si>
  <si>
    <t>Total charges</t>
  </si>
  <si>
    <t>9B</t>
  </si>
  <si>
    <t>Produits grands tournois</t>
  </si>
  <si>
    <t>8B</t>
  </si>
  <si>
    <t>Charges grands tournois</t>
  </si>
  <si>
    <t>Diminutions</t>
  </si>
  <si>
    <t>Virement de</t>
  </si>
  <si>
    <t>poste à poste</t>
  </si>
  <si>
    <t>Montant au</t>
  </si>
  <si>
    <t>Dotations</t>
  </si>
  <si>
    <t>Reprises</t>
  </si>
  <si>
    <t>ETAT DES ECHEANCES DES CREANCES ET DES DETTES</t>
  </si>
  <si>
    <t xml:space="preserve">Montant </t>
  </si>
  <si>
    <t>brut</t>
  </si>
  <si>
    <t>Échéances</t>
  </si>
  <si>
    <t>A plus d'un an</t>
  </si>
  <si>
    <t>Jusqu'à un an</t>
  </si>
  <si>
    <t>DETAIL DES CREANCES</t>
  </si>
  <si>
    <t>DETAIL DES DETTES</t>
  </si>
  <si>
    <t>Prêts, dépôts et cautionnements</t>
  </si>
  <si>
    <t>Emprunts à long et moyen terme (principal)</t>
  </si>
  <si>
    <t>Intérêts provisionnés</t>
  </si>
  <si>
    <t>Crédits bancaires à court terme</t>
  </si>
  <si>
    <t>RESSOURCES</t>
  </si>
  <si>
    <t>EMPLOIS</t>
  </si>
  <si>
    <t>Résultat net</t>
  </si>
  <si>
    <t>Dotations aux provisions long terme</t>
  </si>
  <si>
    <t>Reprise sur provisions long terme</t>
  </si>
  <si>
    <t>MBA</t>
  </si>
  <si>
    <t>Subventions d'investissements reçues</t>
  </si>
  <si>
    <t>Nouveaux emprunts</t>
  </si>
  <si>
    <t>TOTAL DES RESSOURCES</t>
  </si>
  <si>
    <t>Remboursements emprunts à long terme (part du capital &lt; à 1 an)</t>
  </si>
  <si>
    <t>Investissements</t>
  </si>
  <si>
    <t>TOTAL DES EMPLOIS</t>
  </si>
  <si>
    <t>VARIATION DU FONDS DE ROULEMENT</t>
  </si>
  <si>
    <t>(+)</t>
  </si>
  <si>
    <t>(-)</t>
  </si>
  <si>
    <t>Dette à long terme (supérieures à 1 an)</t>
  </si>
  <si>
    <t>Actif immobilisé net</t>
  </si>
  <si>
    <t>Provisions à long terme</t>
  </si>
  <si>
    <t>FONDS DE ROULEMENT NET</t>
  </si>
  <si>
    <t>Provisions pour risques LT</t>
  </si>
  <si>
    <t>Salaires</t>
  </si>
  <si>
    <t>Charges</t>
  </si>
  <si>
    <t>Taux de charges</t>
  </si>
  <si>
    <t>Poids des produits</t>
  </si>
  <si>
    <t>Poids des charges</t>
  </si>
  <si>
    <t>Total</t>
  </si>
  <si>
    <t>RESULTAT</t>
  </si>
  <si>
    <t>Contrôle de la variation du fonds de roulement</t>
  </si>
  <si>
    <t>Contrôle avec le bilan</t>
  </si>
  <si>
    <t>Contrôle avec le compte de résultat</t>
  </si>
  <si>
    <t>Immobilisations brutes</t>
  </si>
  <si>
    <t>Amortissements &amp; provisions</t>
  </si>
  <si>
    <t>Immobilisations nettes</t>
  </si>
  <si>
    <t>Contrôle actif = passif</t>
  </si>
  <si>
    <t>ANNEXE</t>
  </si>
  <si>
    <t>Taxe sur les salaires</t>
  </si>
  <si>
    <t>Code</t>
  </si>
  <si>
    <t>Type collectif</t>
  </si>
  <si>
    <t>Type de compte</t>
  </si>
  <si>
    <t>Partage</t>
  </si>
  <si>
    <t>102000</t>
  </si>
  <si>
    <t>FONDS ASSOCIATIF -  SANS DROIT DE REPRISE</t>
  </si>
  <si>
    <t>Non</t>
  </si>
  <si>
    <t>Bilan</t>
  </si>
  <si>
    <t>Dossier</t>
  </si>
  <si>
    <t>102600</t>
  </si>
  <si>
    <t>SUBVENTIONS D'INVESTISSEMENT AFFECTÉES À DES BIENS RENOUVELABLES</t>
  </si>
  <si>
    <t>103000</t>
  </si>
  <si>
    <t>FONDS ASSOCIATIF AVEC DROIT DE REPRISE</t>
  </si>
  <si>
    <t>103600</t>
  </si>
  <si>
    <t>103900</t>
  </si>
  <si>
    <t>FONDS ASSOCIATIF AVEC DOIT DE REPRISE INSCRIT AU COMPTE DE RÉSULTAT</t>
  </si>
  <si>
    <t>105000</t>
  </si>
  <si>
    <t>ECARTS DE RÉÉVALUATION</t>
  </si>
  <si>
    <t>106000</t>
  </si>
  <si>
    <t>RÉSERVES</t>
  </si>
  <si>
    <t>106400</t>
  </si>
  <si>
    <t>RÉSERVES RÉGLEMENTÉES</t>
  </si>
  <si>
    <t>106810</t>
  </si>
  <si>
    <t>RÉSERVES POUR PROJETS ASSOCIATIFS</t>
  </si>
  <si>
    <t>106820</t>
  </si>
  <si>
    <t>RÉSERVES POUR INVESTISSEMENTS</t>
  </si>
  <si>
    <t>106880</t>
  </si>
  <si>
    <t>RÉSERVES DIVERSES</t>
  </si>
  <si>
    <t>110000</t>
  </si>
  <si>
    <t>REPORT À NOUVEAU (SOLDE CRÉDITEUR)</t>
  </si>
  <si>
    <t>119000</t>
  </si>
  <si>
    <t>REPORT À NOUVEAU (SOLDE DÉBITEUR) </t>
  </si>
  <si>
    <t>120000</t>
  </si>
  <si>
    <t>RÉSULTAT DE L'EXERCICE (EXCÉDENT)</t>
  </si>
  <si>
    <t>129000</t>
  </si>
  <si>
    <t>RÉSULTAT DE L'EXERCICE (DÉFICIT)</t>
  </si>
  <si>
    <t>131100</t>
  </si>
  <si>
    <t>SUBVENT° INVESTISST - ETAT</t>
  </si>
  <si>
    <t>131200</t>
  </si>
  <si>
    <t>SUBVENT° INVESTISST - RÉGION</t>
  </si>
  <si>
    <t>131300</t>
  </si>
  <si>
    <t>SUBVENT° INVESTISST - DÉPARTEMENT</t>
  </si>
  <si>
    <t>131400</t>
  </si>
  <si>
    <t>SUBVENT° INVESTISST - COMMUNE &amp; INTERCOMMUNALITÉ</t>
  </si>
  <si>
    <t>131500</t>
  </si>
  <si>
    <t>SUBVENT° INVESTISST - FFT</t>
  </si>
  <si>
    <t>131600</t>
  </si>
  <si>
    <t>SUBVENT° INVESTISST - ADT</t>
  </si>
  <si>
    <t>131700</t>
  </si>
  <si>
    <t>SUBVENT° INVESTISST - LIGUE</t>
  </si>
  <si>
    <t>131800</t>
  </si>
  <si>
    <t>SUBVENT° INVESTISST - ENTREPRISES &amp; ORGANISMES PRIVÉS</t>
  </si>
  <si>
    <t>138000</t>
  </si>
  <si>
    <t>AUTRES SUBVENT° D'INVESTISSEMT</t>
  </si>
  <si>
    <t>139110</t>
  </si>
  <si>
    <t>AMORT-SUBVENT° INVEST.- ETAT</t>
  </si>
  <si>
    <t>139120</t>
  </si>
  <si>
    <t>AMORT-SUBVENT° INVEST.- RÉGIONS</t>
  </si>
  <si>
    <t>139130</t>
  </si>
  <si>
    <t>AMORT-SUBVENT° INVEST.- DÉPARTMT</t>
  </si>
  <si>
    <t>139140</t>
  </si>
  <si>
    <t>AMORT-SUBVENT° INVEST.- COMMUNE &amp; INTERCOMMUNALITE</t>
  </si>
  <si>
    <t>139150</t>
  </si>
  <si>
    <t>AMORT-SUBVENT° INVEST.- FFT</t>
  </si>
  <si>
    <t>139160</t>
  </si>
  <si>
    <t>AMORT-SUBVENT° INVEST.- ADT</t>
  </si>
  <si>
    <t>139170</t>
  </si>
  <si>
    <t>AMORT-SUBVENT° INVEST.- LIGUE</t>
  </si>
  <si>
    <t>139180</t>
  </si>
  <si>
    <t>AMORT-SUBVENT° INVEST.- ORGANISMES PRIVÉS</t>
  </si>
  <si>
    <t>139800</t>
  </si>
  <si>
    <t>AMORT-AUTRES SUBVENT° D'INVESTISSEMT</t>
  </si>
  <si>
    <t>145000</t>
  </si>
  <si>
    <t>AMORTISSEMENTS DÉROGATOIRES</t>
  </si>
  <si>
    <t>148000</t>
  </si>
  <si>
    <t>AUTRES PROVISIONS RÉGLEMENTÉES</t>
  </si>
  <si>
    <t>151000</t>
  </si>
  <si>
    <t>PROVISIONS POUR RISQUES</t>
  </si>
  <si>
    <t>153000</t>
  </si>
  <si>
    <t>PROV. PENSIONS &amp; RETRAITES</t>
  </si>
  <si>
    <t>157000</t>
  </si>
  <si>
    <t>PROVISIONS POUR CHARGES À RÉPARTIR SUR PLUSIEURS EXERCICES</t>
  </si>
  <si>
    <t>158000</t>
  </si>
  <si>
    <t>AUTRES PROVISIONS POUR CHARGES</t>
  </si>
  <si>
    <t>158100</t>
  </si>
  <si>
    <t>PROVISIONS POUR REMISE EN ÉTAT</t>
  </si>
  <si>
    <t>164100</t>
  </si>
  <si>
    <t>EMPRUNTS AUPRÈS DES ÉTABLISSEMENTS DE CRÉDIT</t>
  </si>
  <si>
    <t>165000</t>
  </si>
  <si>
    <t>DÉPÔTS &amp; CAUTIONNEMENTS REÇUS</t>
  </si>
  <si>
    <t>168100</t>
  </si>
  <si>
    <t>EMPRUNTS - FFT</t>
  </si>
  <si>
    <t>168200</t>
  </si>
  <si>
    <t>EMPRUNTS - LIGUES</t>
  </si>
  <si>
    <t>168300</t>
  </si>
  <si>
    <t>EMPRUNTS - COMITÉ DÉPARTEMENTAUX</t>
  </si>
  <si>
    <t>168840</t>
  </si>
  <si>
    <t>INTÉRÊTS COURUS S/EMPRUNTS AUPRÈS D ETBLT DE CRÉDIT</t>
  </si>
  <si>
    <t>168880</t>
  </si>
  <si>
    <t>INTÉRÊTS COURUS S/AUTRES EMPRUNTS &amp; DETTES ASSIM.</t>
  </si>
  <si>
    <t>194000</t>
  </si>
  <si>
    <t>FONDS DÉDIÉS</t>
  </si>
  <si>
    <t>194100</t>
  </si>
  <si>
    <t>FONDS DÉDIÉS  - PARTICIPATION AU PROJET ASSOCIATIF</t>
  </si>
  <si>
    <t>198000</t>
  </si>
  <si>
    <t>EXCÉDENT DISPONIBLE APRÈS AFFECTATION AU PROJET ASSOCIATIF</t>
  </si>
  <si>
    <t>199000</t>
  </si>
  <si>
    <t>REPRISE DES FONDS AFFECTÉS AU PROJET ASSOCIATIF</t>
  </si>
  <si>
    <t>201000</t>
  </si>
  <si>
    <t>FRAIS D'ÉTABLISSEMENT</t>
  </si>
  <si>
    <t>205000</t>
  </si>
  <si>
    <t>CONCESSIONS, LICENCES, MARQUES, BREVET</t>
  </si>
  <si>
    <t>205100</t>
  </si>
  <si>
    <t>AUTRES LICENCES, LOGICIELS</t>
  </si>
  <si>
    <t>208000</t>
  </si>
  <si>
    <t>AUTRES IMMOBILISATIONS INCORPORELLES</t>
  </si>
  <si>
    <t>211000</t>
  </si>
  <si>
    <t>TERRAINS</t>
  </si>
  <si>
    <t>212100</t>
  </si>
  <si>
    <t>AGENCEMENTS ET AMÉNAGEMENTS DES TERRAINS</t>
  </si>
  <si>
    <t>213100</t>
  </si>
  <si>
    <t>CONSTRUCTIONS - BÂTIMENT</t>
  </si>
  <si>
    <t>213500</t>
  </si>
  <si>
    <t>INSTALLATIONS GÉNÉRALES, AGENCTS, AMÉNAGTS  DES CONSTRUCTIONS</t>
  </si>
  <si>
    <t>213800</t>
  </si>
  <si>
    <t>OUVRAGES SPORTIFS &amp; COURTS DE TENNIS</t>
  </si>
  <si>
    <t>214100</t>
  </si>
  <si>
    <t>CONSTR. S/SOL D'AUTRUI - BÂTIMENT</t>
  </si>
  <si>
    <t>214500</t>
  </si>
  <si>
    <t>INSTALL., AGENCTS, AMÉNAGTS DES CONSTRUCTIONS S/SOL D'AUTRUI</t>
  </si>
  <si>
    <t>214800</t>
  </si>
  <si>
    <t>OUVRAGES SPORTIFS &amp; COURTS DE TENNIS  S/SOL D'AUTRUI</t>
  </si>
  <si>
    <t>215310</t>
  </si>
  <si>
    <t>INSTALLATIONS TECHNIQUES S/PPRE SOL</t>
  </si>
  <si>
    <t>215340</t>
  </si>
  <si>
    <t>INSTALLATIONS TECHNIQUES S/SOL D'AUTRUI</t>
  </si>
  <si>
    <t>215400</t>
  </si>
  <si>
    <t>MATÉRIELS &amp; OUTILLAGES</t>
  </si>
  <si>
    <t>218000</t>
  </si>
  <si>
    <t>AUTRES IMMOBILISATIONS CORPORELLES</t>
  </si>
  <si>
    <t>218100</t>
  </si>
  <si>
    <t>INSTALLATIONS AGENC AMENAGTS DIVERS</t>
  </si>
  <si>
    <t>218200</t>
  </si>
  <si>
    <t>MATÉRIEL DE TRANSPORT</t>
  </si>
  <si>
    <t>218300</t>
  </si>
  <si>
    <t>MATÉRIEL DE BUREAU ET INFORMATIQUE</t>
  </si>
  <si>
    <t>218380</t>
  </si>
  <si>
    <t>MATÉRIEL DIVERS</t>
  </si>
  <si>
    <t>218400</t>
  </si>
  <si>
    <t>MOBILIER DE BUREAU</t>
  </si>
  <si>
    <t>231000</t>
  </si>
  <si>
    <t>IMMOBILISATIONS CORPORELLES EN COURS</t>
  </si>
  <si>
    <t>238800</t>
  </si>
  <si>
    <t>AVCE &amp; ACPTE/AUTRES IMMOB. CORP.</t>
  </si>
  <si>
    <t>261000</t>
  </si>
  <si>
    <t>TITRES DE PARTICIPATION</t>
  </si>
  <si>
    <t>271000</t>
  </si>
  <si>
    <t>TITRES IMMOBILISÉS</t>
  </si>
  <si>
    <t>274300</t>
  </si>
  <si>
    <t>PRÊTS AU PERSONNEL</t>
  </si>
  <si>
    <t>274800</t>
  </si>
  <si>
    <t>AUTRES PRÊTS</t>
  </si>
  <si>
    <t>274810</t>
  </si>
  <si>
    <t>PRÊTS AUX COMITÉS DÉPARTEMENTAUX</t>
  </si>
  <si>
    <t>274820</t>
  </si>
  <si>
    <t>PRÊTS AUX CLUBS</t>
  </si>
  <si>
    <t>275000</t>
  </si>
  <si>
    <t>DÉPÔTS ET CAUTIONNEMENTS VERSÉS</t>
  </si>
  <si>
    <t>276800</t>
  </si>
  <si>
    <t>INTÉRÊTS COURUS (À DÉTAILLER)</t>
  </si>
  <si>
    <t>280100</t>
  </si>
  <si>
    <t>AMORT. FRAIS D'ÉTABLISSEMENT</t>
  </si>
  <si>
    <t>280500</t>
  </si>
  <si>
    <t>AMORT. CONCESSIONS, MARQUES, BREVETS</t>
  </si>
  <si>
    <t>280510</t>
  </si>
  <si>
    <t>AMORT. LICENCES, LOGICIELS</t>
  </si>
  <si>
    <t>280800</t>
  </si>
  <si>
    <t>281210</t>
  </si>
  <si>
    <t>AMORT. AGENCEMENTS, AMÉNAGEMENTS DE TERRAINS</t>
  </si>
  <si>
    <t>281310</t>
  </si>
  <si>
    <t>AMORT. CONSTRUCTIONS - BÂTIMENT</t>
  </si>
  <si>
    <t>281350</t>
  </si>
  <si>
    <t>AMORT. INSTALLATIONS GÉNÉRALES, AGENCTS, AMÉNAGTS  DES CONSTRUCTIONS</t>
  </si>
  <si>
    <t>281380</t>
  </si>
  <si>
    <t>AMORT. OUVRAGES SPORTIFS - COURTS DE TENNIS</t>
  </si>
  <si>
    <t>281410</t>
  </si>
  <si>
    <t>AMORT. CONSTR. S/SOL D'AUTRUI - BÂTIMENT</t>
  </si>
  <si>
    <t>281450</t>
  </si>
  <si>
    <t>AMORT. INSTALL. GALES, AGENCTS, AMÉNAGTS CONSTRUCT°  S/SOL D'AUTR.</t>
  </si>
  <si>
    <t>281480</t>
  </si>
  <si>
    <t>AMORT. OUVRAGES SPORTIFS - COURTS DE TENNIS S/SOL D'AUTR.</t>
  </si>
  <si>
    <t>281531</t>
  </si>
  <si>
    <t>AMORT. INSTALLATIONS TECHNIQUES S/PPRE SOL</t>
  </si>
  <si>
    <t>281534</t>
  </si>
  <si>
    <t>AMORT. INSTALLATIONS TECHNIQUES S/SOL D'AUTRUI</t>
  </si>
  <si>
    <t>281540</t>
  </si>
  <si>
    <t>AMORT. MATÉRIELS &amp; OUTILLAGES</t>
  </si>
  <si>
    <t>281800</t>
  </si>
  <si>
    <t>281810</t>
  </si>
  <si>
    <t>AMORT. INSTALLATIONS AGENC AMENAGTS DIVERS</t>
  </si>
  <si>
    <t>281820</t>
  </si>
  <si>
    <t>AMORT. MATÉRIEL DE TRANSPORT</t>
  </si>
  <si>
    <t>281830</t>
  </si>
  <si>
    <t>AMORT. MATÉRIEL DE BUREAU &amp; INFORMATIQUE</t>
  </si>
  <si>
    <t>281838</t>
  </si>
  <si>
    <t>AMORT. MATÉRIEL DIVERS</t>
  </si>
  <si>
    <t>281840</t>
  </si>
  <si>
    <t>AMORT. MOBILIER DE BUREAU</t>
  </si>
  <si>
    <t>290000</t>
  </si>
  <si>
    <t>DÉPRECIATIONS IMMOBILISATIONS INCORPORELLES</t>
  </si>
  <si>
    <t>291000</t>
  </si>
  <si>
    <t>PROVISIONS POUR DÉPRÉCIATION DES AUTRES IMMOBILISATIONS CORPORELLES</t>
  </si>
  <si>
    <t>291100</t>
  </si>
  <si>
    <t>293100</t>
  </si>
  <si>
    <t>DÉPRECIATIONS IMMO. CORP. EN-COURS</t>
  </si>
  <si>
    <t>296100</t>
  </si>
  <si>
    <t>DÉPRECIATION DES TITRES DE PARTICIPATION</t>
  </si>
  <si>
    <t>297000</t>
  </si>
  <si>
    <t>DÉPRÉCIATION DES AUTRES IMMOBILISATIONS FINANCIÈRES (CPTES 27)</t>
  </si>
  <si>
    <t>322000</t>
  </si>
  <si>
    <t>STOCKS DE FOURNITURES CONSOMMABLES</t>
  </si>
  <si>
    <t>322100</t>
  </si>
  <si>
    <t>STOCKS DE CONSOMMABLES BAR-RESTAURANTS</t>
  </si>
  <si>
    <t>322800</t>
  </si>
  <si>
    <t>STOCKS DE FOURNITURES SPORTIVES</t>
  </si>
  <si>
    <t>371000</t>
  </si>
  <si>
    <t>STOCKS DE MARCHANDISES</t>
  </si>
  <si>
    <t>392000</t>
  </si>
  <si>
    <t>DÉPRÉCIATION DES MATIÈRES &amp; FOURNITURES CONSOMMABLES</t>
  </si>
  <si>
    <t>397000</t>
  </si>
  <si>
    <t>DÉPRÉCIATION DES STOCKS DE MARCHANDISES</t>
  </si>
  <si>
    <t>401000</t>
  </si>
  <si>
    <t>FOURNISSEURS - COMPTE COLLECTIF</t>
  </si>
  <si>
    <t>Fournisseur</t>
  </si>
  <si>
    <t>401100</t>
  </si>
  <si>
    <t>FOURN.- ACHATS DE BIENS OU DE SERVICES (REPRISES)</t>
  </si>
  <si>
    <t>401700</t>
  </si>
  <si>
    <t>FOURNISSEURS - RETENUES DE GARANTIE</t>
  </si>
  <si>
    <t>404100</t>
  </si>
  <si>
    <t>FOURN. - ACHATS D'IMMOBILISATIONS</t>
  </si>
  <si>
    <t>408100</t>
  </si>
  <si>
    <t>FOURN.- FACT. NON PARVENUE / BIENS OU SCES</t>
  </si>
  <si>
    <t>408400</t>
  </si>
  <si>
    <t>FOURN.- FACT. NON PARVENUE S/ACHAT D'IMMOB.</t>
  </si>
  <si>
    <t>409100</t>
  </si>
  <si>
    <t>FOURN.- AVANCES ET ACOMPTES VERSÉS SUR COMMANDES</t>
  </si>
  <si>
    <t>409600</t>
  </si>
  <si>
    <t>FOURN.- EMBALLAGE ET MATÉRIEL À RENDRE</t>
  </si>
  <si>
    <t>409710</t>
  </si>
  <si>
    <t>FOURN.- AVOIRS À RECEVOIR S/ACHATS DE BIENS OU SERVICES</t>
  </si>
  <si>
    <t>409740</t>
  </si>
  <si>
    <t>FOURN.- AVOIRS À RECEVOIR S/ACHATS D'IMMOBILISATIONS</t>
  </si>
  <si>
    <t>411000</t>
  </si>
  <si>
    <t>CLIENTS  - COMPTE COLLECTIF</t>
  </si>
  <si>
    <t>Client</t>
  </si>
  <si>
    <t>411100</t>
  </si>
  <si>
    <t>CLIENTS (REPRISES)</t>
  </si>
  <si>
    <t>416000</t>
  </si>
  <si>
    <t>CRÉANCES DOUTEUSES OU LITIGIEUSES</t>
  </si>
  <si>
    <t>418100</t>
  </si>
  <si>
    <t>CRÉANCES - FACTURE À ETABLIR</t>
  </si>
  <si>
    <t>419000</t>
  </si>
  <si>
    <t>CLIENTS - USAGERS CRÉDITEURS</t>
  </si>
  <si>
    <t>419100</t>
  </si>
  <si>
    <t>CLIENTS - AVANCES &amp; ACOMPTES REÇUS S/COMMANDES</t>
  </si>
  <si>
    <t>419800</t>
  </si>
  <si>
    <t>RABAIS, REMISES &amp; RISTOURNES ACCORDÉS</t>
  </si>
  <si>
    <t>419810</t>
  </si>
  <si>
    <t>CRÉANCES - AVOIR À ETABLIR</t>
  </si>
  <si>
    <t>421000</t>
  </si>
  <si>
    <t>PERSONNEL - RÉMUNÉRATIONS DUES</t>
  </si>
  <si>
    <t>4210014</t>
  </si>
  <si>
    <t>1800_NORMANDIE</t>
  </si>
  <si>
    <t>4210027</t>
  </si>
  <si>
    <t>4210050</t>
  </si>
  <si>
    <t>4210061</t>
  </si>
  <si>
    <t>4210076</t>
  </si>
  <si>
    <t>425100</t>
  </si>
  <si>
    <t>PERSONNEL - COMPTE COLLECTIF</t>
  </si>
  <si>
    <t>Salarié</t>
  </si>
  <si>
    <t>425110</t>
  </si>
  <si>
    <t>PERSONNEL - AVANCES ET ACOMPTES</t>
  </si>
  <si>
    <t>425150</t>
  </si>
  <si>
    <t>PERSONNEL - REMBOURSEMENT DE PRÊT</t>
  </si>
  <si>
    <t>425400</t>
  </si>
  <si>
    <t>PERSONNEL - REMBOURSEMENT SS</t>
  </si>
  <si>
    <t>425600</t>
  </si>
  <si>
    <t>PERSONNEL - TITRES REPAS</t>
  </si>
  <si>
    <t>427000</t>
  </si>
  <si>
    <t>PERSONNEL - SAISIES SUR SALAIRE</t>
  </si>
  <si>
    <t>428200</t>
  </si>
  <si>
    <t>PERSONNEL - PROVISIONS CONGÉS À PAYER</t>
  </si>
  <si>
    <t>428600</t>
  </si>
  <si>
    <t>PERSONNEL - AUTRES CHARGES À PAYER</t>
  </si>
  <si>
    <t>428650</t>
  </si>
  <si>
    <t>PERSONNEL - PROV. / SALAIRE À PAYER</t>
  </si>
  <si>
    <t>428700</t>
  </si>
  <si>
    <t>PERSONNEL - PRODUITS À RECEVOIR</t>
  </si>
  <si>
    <t>431000</t>
  </si>
  <si>
    <t>URSSAF (DONT  ASSEDIC)</t>
  </si>
  <si>
    <t>4310014</t>
  </si>
  <si>
    <t>4310027</t>
  </si>
  <si>
    <t>4310050</t>
  </si>
  <si>
    <t>4310061</t>
  </si>
  <si>
    <t>4310076</t>
  </si>
  <si>
    <t>437100</t>
  </si>
  <si>
    <t>MUTUELLES</t>
  </si>
  <si>
    <t>437110</t>
  </si>
  <si>
    <t>MUTUELLES - CADRES</t>
  </si>
  <si>
    <t>437120</t>
  </si>
  <si>
    <t>MUTUELLES - NON CADRES</t>
  </si>
  <si>
    <t>437200</t>
  </si>
  <si>
    <t>PRÉVOYANCE</t>
  </si>
  <si>
    <t>437210</t>
  </si>
  <si>
    <t>PRÉVOYANCE - CADRES</t>
  </si>
  <si>
    <t>437220</t>
  </si>
  <si>
    <t>PRÉVOYANCE - NON CADRES</t>
  </si>
  <si>
    <t>4372214</t>
  </si>
  <si>
    <t>4372227</t>
  </si>
  <si>
    <t>4372250</t>
  </si>
  <si>
    <t>4372261</t>
  </si>
  <si>
    <t>4372276</t>
  </si>
  <si>
    <t>437300</t>
  </si>
  <si>
    <t>CAISSES DE RETRAITES</t>
  </si>
  <si>
    <t>437310</t>
  </si>
  <si>
    <t>CAISSES DE RETRAITES  - CADRES</t>
  </si>
  <si>
    <t>4373114</t>
  </si>
  <si>
    <t>4373127</t>
  </si>
  <si>
    <t>4373150</t>
  </si>
  <si>
    <t>4373161</t>
  </si>
  <si>
    <t>4373176</t>
  </si>
  <si>
    <t>437320</t>
  </si>
  <si>
    <t>CAISSES DE RETRAITES - NON CADRES</t>
  </si>
  <si>
    <t>4373214</t>
  </si>
  <si>
    <t>4373227</t>
  </si>
  <si>
    <t>4373250</t>
  </si>
  <si>
    <t>4373261</t>
  </si>
  <si>
    <t>4373276</t>
  </si>
  <si>
    <t>437800</t>
  </si>
  <si>
    <t>AUTRES ORGANISMES SOCIAUX - DIVERS</t>
  </si>
  <si>
    <t>437810</t>
  </si>
  <si>
    <t>ORGANISMES DE FORMATIONS</t>
  </si>
  <si>
    <t>437880</t>
  </si>
  <si>
    <t>MÉDECINE DU TRAVAIL</t>
  </si>
  <si>
    <t>438200</t>
  </si>
  <si>
    <t>CHARGES SOCIALES SUR CONGÉS À PAYER</t>
  </si>
  <si>
    <t>438600</t>
  </si>
  <si>
    <t>ORGANISMES SOCIAUX - AUTRES CHARGES À PAYER</t>
  </si>
  <si>
    <t>438610</t>
  </si>
  <si>
    <t>PROV. TAXE HANDICAPÉS</t>
  </si>
  <si>
    <t>438620</t>
  </si>
  <si>
    <t>PROV. TAXE D'APPRENTISSAGE</t>
  </si>
  <si>
    <t>438630</t>
  </si>
  <si>
    <t>PROV. PARTICIPAT° FORMATION CONTINUE</t>
  </si>
  <si>
    <t>438640</t>
  </si>
  <si>
    <t>PROV. PARTICIPAT° EFFORT DE CONSTRUCTION</t>
  </si>
  <si>
    <t>438650</t>
  </si>
  <si>
    <t>AUTRES PROV. /CHARGES SOCIALES / PROV</t>
  </si>
  <si>
    <t>438700</t>
  </si>
  <si>
    <t>ORGANISMES SOCIAUX - PRODUITS À RECEVOIR</t>
  </si>
  <si>
    <t>441100</t>
  </si>
  <si>
    <t>ETAT - SUBVENTIONS D'INVESTISSEMENT À RECEVOIR</t>
  </si>
  <si>
    <t>441200</t>
  </si>
  <si>
    <t>RÉGIONS - SUBVENTIONS D'INVESTISSEMENT À RECEVOIR</t>
  </si>
  <si>
    <t>441300</t>
  </si>
  <si>
    <t>DÉPARTEMENTS - SUBVENTIONS D'INVESTISSEMENT À RECEVOIR</t>
  </si>
  <si>
    <t>441400</t>
  </si>
  <si>
    <t>COMMUNES - SUBVENTIONS D'INVESTISSEMENT À RECEVOIR</t>
  </si>
  <si>
    <t>441500</t>
  </si>
  <si>
    <t>SUBVENT°  AUTRES ORGANISMES À RECEVOIR</t>
  </si>
  <si>
    <t>441700</t>
  </si>
  <si>
    <t>SUBVENTIONS D'EXPLOITATION À RECEVOIR</t>
  </si>
  <si>
    <t>441800</t>
  </si>
  <si>
    <t>ETAT - SUBVENTIONS D'EQUILIBRE À RECEVOIR</t>
  </si>
  <si>
    <t>441900</t>
  </si>
  <si>
    <t>ETAT - AVANCES SUR SUBVENTIONS</t>
  </si>
  <si>
    <t>444000</t>
  </si>
  <si>
    <t>ETAT - IMPÔTS SUR LES BÉNÉFICES</t>
  </si>
  <si>
    <t>444500</t>
  </si>
  <si>
    <t>ETAT - IMPÔT SUR LES SOCIÉTÉ (ORGANISMES SANS BUT LUCRATIF)</t>
  </si>
  <si>
    <t>445200</t>
  </si>
  <si>
    <t>Etat - TVA due intracommunautaire</t>
  </si>
  <si>
    <t>445210</t>
  </si>
  <si>
    <t>Etat - TVA due intracommunautaire - Acquisition d'immobilisations</t>
  </si>
  <si>
    <t>445500</t>
  </si>
  <si>
    <t>Etat - Taxes sur le chiffre d'affaires à décaisser</t>
  </si>
  <si>
    <t>445510</t>
  </si>
  <si>
    <t>ETAT - TVA À DÉCAISSER</t>
  </si>
  <si>
    <t>445600</t>
  </si>
  <si>
    <t>Taxes sur le chiffre d'affaires déductibles</t>
  </si>
  <si>
    <t>445620</t>
  </si>
  <si>
    <t>ETAT - TVA DÉDUCTIBLE S/LES IMMOBILISATIONS</t>
  </si>
  <si>
    <t>445630</t>
  </si>
  <si>
    <t>TVA transférée par d'autres entreprises</t>
  </si>
  <si>
    <t>445660</t>
  </si>
  <si>
    <t>ETAT - TVA DÉDUCTIBLE S/LES BIENS &amp; SERVICES</t>
  </si>
  <si>
    <t>445661</t>
  </si>
  <si>
    <t>TVA déductible sur les débits</t>
  </si>
  <si>
    <t>445665</t>
  </si>
  <si>
    <t>Etat - TVA déductible intracommunautaire</t>
  </si>
  <si>
    <t>445670</t>
  </si>
  <si>
    <t>ETAT - CRÉDIT DE TVA À REPORTER</t>
  </si>
  <si>
    <t>445699</t>
  </si>
  <si>
    <t>Regul TVA Deductible</t>
  </si>
  <si>
    <t>445710</t>
  </si>
  <si>
    <t>ETAT - TVA COLLECTÉE ENC. TX NORMAL</t>
  </si>
  <si>
    <t>445711</t>
  </si>
  <si>
    <t>Etat - TVA collectées Enc. Tx Intermediare</t>
  </si>
  <si>
    <t>445712</t>
  </si>
  <si>
    <t>Etat - TVA collectées Enc. Tx Réduit</t>
  </si>
  <si>
    <t>445713</t>
  </si>
  <si>
    <t>ETAT - TVA COLLECTÉE ENC. TX SUPER REDUIT</t>
  </si>
  <si>
    <t>445780</t>
  </si>
  <si>
    <t>Taxes assimilées à la TVA</t>
  </si>
  <si>
    <t>445781</t>
  </si>
  <si>
    <t>Taxe parafiscale sur vente - Non soumise à TVA</t>
  </si>
  <si>
    <t>445782</t>
  </si>
  <si>
    <t>Taxe parafiscale sur vente - Soumise à TVA</t>
  </si>
  <si>
    <t>445799</t>
  </si>
  <si>
    <t>Regul TVA Collectée</t>
  </si>
  <si>
    <t>445810</t>
  </si>
  <si>
    <t>ETAT - TVA ACOMPTES - RÉGIME SIMPLIFIÉ D'IMPOSITION</t>
  </si>
  <si>
    <t>445830</t>
  </si>
  <si>
    <t>ETAT - REMBOURSEMENT DE TVA DEMANDÉ</t>
  </si>
  <si>
    <t>445840</t>
  </si>
  <si>
    <t>ETAT - TVA RÉCUPÉRÉE D'AVANCE</t>
  </si>
  <si>
    <t>445860</t>
  </si>
  <si>
    <t>ETAT - TVA SUR FACTURES NON PARVENUES</t>
  </si>
  <si>
    <t>445870</t>
  </si>
  <si>
    <t>ETAT - TVA SUR FACTURES À ETABLIR</t>
  </si>
  <si>
    <t>445880</t>
  </si>
  <si>
    <t>ETAT - ECARTS DE TVA</t>
  </si>
  <si>
    <t>447100</t>
  </si>
  <si>
    <t>ETAT - IMPÔTS, TAXES ET VERSEMENTS ASSIMILÉS SUR RÉMUNÉRATIONS</t>
  </si>
  <si>
    <t>447110</t>
  </si>
  <si>
    <t>ETAT -TAXE SUR LES SALAIRES</t>
  </si>
  <si>
    <t>4471114</t>
  </si>
  <si>
    <t>4471127</t>
  </si>
  <si>
    <t>4471150</t>
  </si>
  <si>
    <t>4471161</t>
  </si>
  <si>
    <t>4471176</t>
  </si>
  <si>
    <t>447130</t>
  </si>
  <si>
    <t>ETAT- FORMATION PROFESSIONNELLE CONTINUE</t>
  </si>
  <si>
    <t>447140</t>
  </si>
  <si>
    <t>ETAT - TAXE À LA CONSTRUCTION</t>
  </si>
  <si>
    <t>447180</t>
  </si>
  <si>
    <t>ETAT - TAXE D'APPRENTISSAGE</t>
  </si>
  <si>
    <t>447300</t>
  </si>
  <si>
    <t>IMPÔTS, TAXES ET VERSEMENTS ASSIMILÉS SUR RÉMUNÉRATIONS (AUTRES ORGANISMES)</t>
  </si>
  <si>
    <t>447330</t>
  </si>
  <si>
    <t>PARTICIPAT° À LA FORMATION PROFESSIONNELLE CONTINUE (AUTRES ORGANISMES)</t>
  </si>
  <si>
    <t>447340</t>
  </si>
  <si>
    <t>PARTICIPAT° À L'EFFORT DE CONSTRUCTION (VERSEMENTS À FONDS PERDUS)</t>
  </si>
  <si>
    <t>447500</t>
  </si>
  <si>
    <t>AUTRES IMPÔTS, TAXES ET VERSEMENTS ASSIMILÉS (ADMINISTRATION DES IMPÔTS)</t>
  </si>
  <si>
    <t>448200</t>
  </si>
  <si>
    <t>ETAT - CHARGES FISCALES SUR CONGÉS À PAYER</t>
  </si>
  <si>
    <t>448600</t>
  </si>
  <si>
    <t>ETAT - AUTRES CHARGES À PAYER</t>
  </si>
  <si>
    <t>448700</t>
  </si>
  <si>
    <t>ETAT - PRODUITS À RECEVOIR</t>
  </si>
  <si>
    <t>451000</t>
  </si>
  <si>
    <t>ADT - AIDE AU DÉVELOPPEMENT DU TENNIS</t>
  </si>
  <si>
    <t>451100</t>
  </si>
  <si>
    <t>FFT À PAYER</t>
  </si>
  <si>
    <t>451110</t>
  </si>
  <si>
    <t>FFT - LICENCES ADULTES À PAYER</t>
  </si>
  <si>
    <t>451120</t>
  </si>
  <si>
    <t>FFT - LICENCES JEUNES À PAYER</t>
  </si>
  <si>
    <t>451130</t>
  </si>
  <si>
    <t>FFT - Cotisations Statutaires à Payer</t>
  </si>
  <si>
    <t>451140</t>
  </si>
  <si>
    <t>FFT - Abonnement Tennis Info</t>
  </si>
  <si>
    <t>451150</t>
  </si>
  <si>
    <t>FFT - Taxes de Tournois à Payer</t>
  </si>
  <si>
    <t>451200</t>
  </si>
  <si>
    <t>FFT À RECEVOIR</t>
  </si>
  <si>
    <t>452100</t>
  </si>
  <si>
    <t>LIGUES À PAYER</t>
  </si>
  <si>
    <t>452200</t>
  </si>
  <si>
    <t>LIGUES À RECEVOIR</t>
  </si>
  <si>
    <t>453100</t>
  </si>
  <si>
    <t>COMITÉS DÉPARTEMENTAUX À PAYER</t>
  </si>
  <si>
    <t>453200</t>
  </si>
  <si>
    <t>COMITÉS DÉPARTEMENTAUX À RECEVOIR</t>
  </si>
  <si>
    <t>453500</t>
  </si>
  <si>
    <t>STRUCTURES AFFILIEES - COMPTE COLLECTIF</t>
  </si>
  <si>
    <t>Tiers divers</t>
  </si>
  <si>
    <t>454100</t>
  </si>
  <si>
    <t>CLUBS À PAYER</t>
  </si>
  <si>
    <t>454200</t>
  </si>
  <si>
    <t>CLUBS À RECEVOIR</t>
  </si>
  <si>
    <t>458000</t>
  </si>
  <si>
    <t>AUTRES ASSOCIATIONS AFFILIÉES</t>
  </si>
  <si>
    <t>462000</t>
  </si>
  <si>
    <t>CRÉANCES SUR CESSIONS D'IMMOBILISATIONS</t>
  </si>
  <si>
    <t>467000</t>
  </si>
  <si>
    <t>DÉBITEURS &amp; CRÉDITEURS - COMPTE COLLECTIF</t>
  </si>
  <si>
    <t>467100</t>
  </si>
  <si>
    <t>DÉBITEURS &amp; CRÉDITEURS DIVERS</t>
  </si>
  <si>
    <t>467200</t>
  </si>
  <si>
    <t>DÉBITEURS &amp; CRÉDITEURS ELUS</t>
  </si>
  <si>
    <t>467600</t>
  </si>
  <si>
    <t>AUTRES COMPTES CRÉDITEURS DIVERS</t>
  </si>
  <si>
    <t>467700</t>
  </si>
  <si>
    <t>AUTRES COMPTES DÉBITEURS DIVERS</t>
  </si>
  <si>
    <t>468600</t>
  </si>
  <si>
    <t>DIVERS - CHARGES À PAYER</t>
  </si>
  <si>
    <t>468700</t>
  </si>
  <si>
    <t>DIVERS - PRODUITS À RECEVOIR</t>
  </si>
  <si>
    <t>471000</t>
  </si>
  <si>
    <t>COMPTE D'ATTENTE À RÉGULARISER</t>
  </si>
  <si>
    <t>481000</t>
  </si>
  <si>
    <t>CHARGES À RÉPARTIR SUR PLUSIEURS EXERCICES</t>
  </si>
  <si>
    <t>481200</t>
  </si>
  <si>
    <t>FRAIS D'ACQUISITION DES IMMOBILISATIONS</t>
  </si>
  <si>
    <t>481800</t>
  </si>
  <si>
    <t>CHARGES À ÉTALER</t>
  </si>
  <si>
    <t>486000</t>
  </si>
  <si>
    <t>CHARGES CONSTATÉES D'AVANCE</t>
  </si>
  <si>
    <t>487000</t>
  </si>
  <si>
    <t>PRODUITS CONSTATÉS D'AVANCE</t>
  </si>
  <si>
    <t>491000</t>
  </si>
  <si>
    <t>DÉPRÉCIATIONS - CPTES CLIENTS</t>
  </si>
  <si>
    <t>495500</t>
  </si>
  <si>
    <t>DÉPRÉCIATIONS - CPTES DES STRUCTURES &amp; AFFILIÉS</t>
  </si>
  <si>
    <t>496000</t>
  </si>
  <si>
    <t>DÉPRÉCIATIONS - CPTES DE DÉBITEURS DIVERS</t>
  </si>
  <si>
    <t>503000</t>
  </si>
  <si>
    <t>V.M.P. - ACTIONS</t>
  </si>
  <si>
    <t>506000</t>
  </si>
  <si>
    <t>V.M.P.- OBLIGATIONS</t>
  </si>
  <si>
    <t>506110</t>
  </si>
  <si>
    <t>V.M.P.- OBLIGATIONS - 1</t>
  </si>
  <si>
    <t>506120</t>
  </si>
  <si>
    <t>V.M.P.- OBLIGATIONS - 2</t>
  </si>
  <si>
    <t>507200</t>
  </si>
  <si>
    <t>BONS DE CAISSE À COURT TERME</t>
  </si>
  <si>
    <t>508100</t>
  </si>
  <si>
    <t>AUTRES VALEURS MOBILIÈRES DE PLACEMENTS</t>
  </si>
  <si>
    <t>508111</t>
  </si>
  <si>
    <t>V.M.P.- SICAV - 1</t>
  </si>
  <si>
    <t>508112</t>
  </si>
  <si>
    <t>V.M.P.- SICAV - 2</t>
  </si>
  <si>
    <t>508121</t>
  </si>
  <si>
    <t>V.M.P.- Compte à Termes - 1</t>
  </si>
  <si>
    <t>508122</t>
  </si>
  <si>
    <t>V.M.P.- Compte à Termes - 2</t>
  </si>
  <si>
    <t>508800</t>
  </si>
  <si>
    <t>INTÉRÊTS COURUS SUR OBLIGATIONS, BONS ET VALEURS ASSIMILÉES</t>
  </si>
  <si>
    <t>511200</t>
  </si>
  <si>
    <t>CHÉQUES À ENCAISSER</t>
  </si>
  <si>
    <t>511500</t>
  </si>
  <si>
    <t>Cantonnement - Prélèvements (SLIMPAY)</t>
  </si>
  <si>
    <t>512101</t>
  </si>
  <si>
    <t>BNP - 1</t>
  </si>
  <si>
    <t>512102</t>
  </si>
  <si>
    <t>BNP - 2</t>
  </si>
  <si>
    <t>512103</t>
  </si>
  <si>
    <t>BNP - 3</t>
  </si>
  <si>
    <t>512104</t>
  </si>
  <si>
    <t>BNP - 4</t>
  </si>
  <si>
    <t>512105</t>
  </si>
  <si>
    <t>BNP - 5</t>
  </si>
  <si>
    <t>512106</t>
  </si>
  <si>
    <t>BNP - 6</t>
  </si>
  <si>
    <t>512151</t>
  </si>
  <si>
    <t>Crédit Mutuel  - 1</t>
  </si>
  <si>
    <t>512152</t>
  </si>
  <si>
    <t>Crédit Mutuel - 2</t>
  </si>
  <si>
    <t>512153</t>
  </si>
  <si>
    <t>Crédit Mutuel  - 3</t>
  </si>
  <si>
    <t>512154</t>
  </si>
  <si>
    <t>Crédit Mutuel  - 4</t>
  </si>
  <si>
    <t>512201</t>
  </si>
  <si>
    <t>Banque Populaire - 1</t>
  </si>
  <si>
    <t>512202</t>
  </si>
  <si>
    <t>Banque Populaire - 2</t>
  </si>
  <si>
    <t>512251</t>
  </si>
  <si>
    <t>Crédit Agricole - 1</t>
  </si>
  <si>
    <t>512252</t>
  </si>
  <si>
    <t>Crédit Agricole - 2</t>
  </si>
  <si>
    <t>512253</t>
  </si>
  <si>
    <t>Crédit Agricole - 3</t>
  </si>
  <si>
    <t>512254</t>
  </si>
  <si>
    <t>Crédit Agricole - 4</t>
  </si>
  <si>
    <t>512255</t>
  </si>
  <si>
    <t>Crédit Agricole - 5</t>
  </si>
  <si>
    <t>512256</t>
  </si>
  <si>
    <t>Crédit Agricole - 6</t>
  </si>
  <si>
    <t>512301</t>
  </si>
  <si>
    <t>Société Générale - 1</t>
  </si>
  <si>
    <t>512302</t>
  </si>
  <si>
    <t>Société Générale - 2</t>
  </si>
  <si>
    <t>512351</t>
  </si>
  <si>
    <t>C.C.F. - 1</t>
  </si>
  <si>
    <t>512352</t>
  </si>
  <si>
    <t>C.C.F. - 2</t>
  </si>
  <si>
    <t>512401</t>
  </si>
  <si>
    <t>C.I.C -1</t>
  </si>
  <si>
    <t>512402</t>
  </si>
  <si>
    <t>C.I.C - 2</t>
  </si>
  <si>
    <t>512451</t>
  </si>
  <si>
    <t>Lyonnais de Banque - 1</t>
  </si>
  <si>
    <t>512452</t>
  </si>
  <si>
    <t>Lyonnais de Banque - 2</t>
  </si>
  <si>
    <t>512501</t>
  </si>
  <si>
    <t>S.N.V.B.</t>
  </si>
  <si>
    <t>512551</t>
  </si>
  <si>
    <t>H.S.B.C.</t>
  </si>
  <si>
    <t>512601</t>
  </si>
  <si>
    <t>L.C.L. - Crédit Lyonnais - 1</t>
  </si>
  <si>
    <t>512602</t>
  </si>
  <si>
    <t>L.C.L. - Crédit Lyonnais - 2</t>
  </si>
  <si>
    <t>512651</t>
  </si>
  <si>
    <t>Crédit du Nord</t>
  </si>
  <si>
    <t>512701</t>
  </si>
  <si>
    <t>Caisse d Epargne - 1</t>
  </si>
  <si>
    <t>512702</t>
  </si>
  <si>
    <t>Caisse d Epargne - 2</t>
  </si>
  <si>
    <t>512703</t>
  </si>
  <si>
    <t>Caisse d Epargne - 3</t>
  </si>
  <si>
    <t>512751</t>
  </si>
  <si>
    <t>BRED - 1</t>
  </si>
  <si>
    <t>512752</t>
  </si>
  <si>
    <t>BRED - 2</t>
  </si>
  <si>
    <t>514001</t>
  </si>
  <si>
    <t>Banque Postale  / CCP - 1</t>
  </si>
  <si>
    <t>514002</t>
  </si>
  <si>
    <t>Banque Postale  / CCP - 2</t>
  </si>
  <si>
    <t>515000</t>
  </si>
  <si>
    <t>"""CAISSES"" DU TRÉSOR ET DES ÉTABLISSEMENTS PUBLICS"</t>
  </si>
  <si>
    <t>517110</t>
  </si>
  <si>
    <t>Compte Epargne 1</t>
  </si>
  <si>
    <t>517111</t>
  </si>
  <si>
    <t>Compte Epargne 2</t>
  </si>
  <si>
    <t>517200</t>
  </si>
  <si>
    <t>Compte sur livret</t>
  </si>
  <si>
    <t>517210</t>
  </si>
  <si>
    <t>Livret A</t>
  </si>
  <si>
    <t>517211</t>
  </si>
  <si>
    <t>Livret A - 2</t>
  </si>
  <si>
    <t>517220</t>
  </si>
  <si>
    <t>Livret Bleu</t>
  </si>
  <si>
    <t>517230</t>
  </si>
  <si>
    <t>Livret Orange</t>
  </si>
  <si>
    <t>517240</t>
  </si>
  <si>
    <t>Livret Partenaire</t>
  </si>
  <si>
    <t>517300</t>
  </si>
  <si>
    <t>Contrat de capitalisation</t>
  </si>
  <si>
    <t>518100</t>
  </si>
  <si>
    <t>INTÉRÊTS COURUS À PAYER</t>
  </si>
  <si>
    <t>518800</t>
  </si>
  <si>
    <t>INTÉRÊTS COURUS À RECEVOIR</t>
  </si>
  <si>
    <t>531100</t>
  </si>
  <si>
    <t>CAISSE PRINCIPALE EN EUROS</t>
  </si>
  <si>
    <t>531120</t>
  </si>
  <si>
    <t>CAISSE - 2</t>
  </si>
  <si>
    <t>531130</t>
  </si>
  <si>
    <t>CAISSE - 3</t>
  </si>
  <si>
    <t>531140</t>
  </si>
  <si>
    <t>CAISSE - 4</t>
  </si>
  <si>
    <t>531150</t>
  </si>
  <si>
    <t>CAISSE - 5</t>
  </si>
  <si>
    <t>531400</t>
  </si>
  <si>
    <t>CAISSES EN DEVISES</t>
  </si>
  <si>
    <t>581000</t>
  </si>
  <si>
    <t>VIREMENTS DE FONDS</t>
  </si>
  <si>
    <t>590000</t>
  </si>
  <si>
    <t>PROVISIONS POUR DÉPRÉCIATION DES VALEURS MOBILIÈRES DE PLACEMENT</t>
  </si>
  <si>
    <t>602200</t>
  </si>
  <si>
    <t>MATIERES ET FOURNITURES CONSOMMABLES</t>
  </si>
  <si>
    <t>Gestion</t>
  </si>
  <si>
    <t>602210</t>
  </si>
  <si>
    <t>FOURNITURES CONSOM. BAR-RESTAURANTS</t>
  </si>
  <si>
    <t>603220</t>
  </si>
  <si>
    <t>VARIATION STOCKS, MATIERES &amp; FOURNITURES CONSOMMABLES</t>
  </si>
  <si>
    <t>603221</t>
  </si>
  <si>
    <t>VARIATION STOCKS CONSOMMABLES BAR-RESTAURANT</t>
  </si>
  <si>
    <t>603280</t>
  </si>
  <si>
    <t>VARIATION STOCKS DE MAT. &amp; FOURNIT. SPORTIVES</t>
  </si>
  <si>
    <t>603700</t>
  </si>
  <si>
    <t>VARIATION STOCKS DE MARCHANDISES</t>
  </si>
  <si>
    <t>604000</t>
  </si>
  <si>
    <t>ACHATS D'ETUDES &amp; PRESTATIONS DE SERVICES</t>
  </si>
  <si>
    <t>605000</t>
  </si>
  <si>
    <t>ACHATS MATERIEL, EQUIPEMENTS ET TRAVAUX</t>
  </si>
  <si>
    <t>605100</t>
  </si>
  <si>
    <t>ACHATS OBJETS DE COMMUNICATION</t>
  </si>
  <si>
    <t>606100</t>
  </si>
  <si>
    <t>ACHATS FOURNITURES NON STOCKABLES</t>
  </si>
  <si>
    <t>606110</t>
  </si>
  <si>
    <t>FOURNITURE D EAU</t>
  </si>
  <si>
    <t>606120</t>
  </si>
  <si>
    <t>FOURNITURE D ELECTRICITE</t>
  </si>
  <si>
    <t>606130</t>
  </si>
  <si>
    <t>FOURNITURE DE GAZ</t>
  </si>
  <si>
    <t>606140</t>
  </si>
  <si>
    <t>COMBUSTIBLES (CHAUFFAGE)</t>
  </si>
  <si>
    <t>606150</t>
  </si>
  <si>
    <t>CARBURANTS POUR VEHICULES</t>
  </si>
  <si>
    <t>606300</t>
  </si>
  <si>
    <t>ACHATS DE FOURNITURES &amp; PETIT EQUIPEMENT</t>
  </si>
  <si>
    <t>606310</t>
  </si>
  <si>
    <t>FOURNITURES D'ENTRETIEN TERRAIN</t>
  </si>
  <si>
    <t>606320</t>
  </si>
  <si>
    <t>AUTRES FOURNITURES ENTRETIENS</t>
  </si>
  <si>
    <t>606330</t>
  </si>
  <si>
    <t>PETITS EQUIPEMENTS &amp; OUTILLAGES</t>
  </si>
  <si>
    <t>606340</t>
  </si>
  <si>
    <t>PETITS MAT. DE BUREAUX &amp; INFORMATIQUES</t>
  </si>
  <si>
    <t>606350</t>
  </si>
  <si>
    <t>MATÉRIELS PÉDAGOGIQUES ET SPORTIFS</t>
  </si>
  <si>
    <t>606400</t>
  </si>
  <si>
    <t>FOURNITURES ADMINISTRATIVES &amp; INFORMATIQUES</t>
  </si>
  <si>
    <t>606800</t>
  </si>
  <si>
    <t>AUTRES MATIERES ET FOURNITURES</t>
  </si>
  <si>
    <t>606810</t>
  </si>
  <si>
    <t>MAT &amp; FOURNITURES MÉDICALES</t>
  </si>
  <si>
    <t>606820</t>
  </si>
  <si>
    <t>ACHATS DENRÉES : NOURRITURES &amp; BOISSONS</t>
  </si>
  <si>
    <t>606880</t>
  </si>
  <si>
    <t>DIVERS FOURNITURES SPORTIVES</t>
  </si>
  <si>
    <t>606881</t>
  </si>
  <si>
    <t>ACHATS DE BALLES</t>
  </si>
  <si>
    <t>606882</t>
  </si>
  <si>
    <t>ACHATS DE VETEMENTS SPORTIFS</t>
  </si>
  <si>
    <t>606883</t>
  </si>
  <si>
    <t>ACHATS DE LIVRET TECHNIQUE SPORTIF</t>
  </si>
  <si>
    <t>606884</t>
  </si>
  <si>
    <t>ACHATS DE BILLETERIE</t>
  </si>
  <si>
    <t>606885</t>
  </si>
  <si>
    <t>ACHATS DE MEDAILLES, COUPES ET DE LOTS</t>
  </si>
  <si>
    <t>607000</t>
  </si>
  <si>
    <t>ACHATS DE MARCHANDISES</t>
  </si>
  <si>
    <t>609700</t>
  </si>
  <si>
    <t>RRR OBTENUS SUR ACHATS M/SCES</t>
  </si>
  <si>
    <t>611100</t>
  </si>
  <si>
    <t>SOUS TRAITANCE GÉNÉRALE</t>
  </si>
  <si>
    <t>611400</t>
  </si>
  <si>
    <t>SOUS TRAITANCE INFORMATIQUE</t>
  </si>
  <si>
    <t>612200</t>
  </si>
  <si>
    <t>CREDIT-BAIL MOBILIER &amp; MAT DE BUREAU</t>
  </si>
  <si>
    <t>612500</t>
  </si>
  <si>
    <t>CREDIT-BAIL IMMOBILIER</t>
  </si>
  <si>
    <t>612800</t>
  </si>
  <si>
    <t>CREDIT-BAIL DIVERS</t>
  </si>
  <si>
    <t>613200</t>
  </si>
  <si>
    <t>LOCATIONS IMMOBILIERES</t>
  </si>
  <si>
    <t>613210</t>
  </si>
  <si>
    <t>LOCATIONS GARAGE &amp; PARKING</t>
  </si>
  <si>
    <t>613220</t>
  </si>
  <si>
    <t>LOCATIONS DE COURTS DE TENNIS</t>
  </si>
  <si>
    <t>613230</t>
  </si>
  <si>
    <t>LOCATIONS AUTRES LOCALES</t>
  </si>
  <si>
    <t>613500</t>
  </si>
  <si>
    <t>LOCATIONS MOBILIERES</t>
  </si>
  <si>
    <t>613510</t>
  </si>
  <si>
    <t>LOCATIONS MAT. BUREAUX &amp; INFORMATIQUES</t>
  </si>
  <si>
    <t>613520</t>
  </si>
  <si>
    <t>LOCATIONS MATERIEL DE TRANSPORTS (LONGUE DURÉE)</t>
  </si>
  <si>
    <t>613580</t>
  </si>
  <si>
    <t>LOCATIONS DIVERSES</t>
  </si>
  <si>
    <t>614000</t>
  </si>
  <si>
    <t>CHARGES LOCATIVES &amp; DE COPROPRIETE</t>
  </si>
  <si>
    <t>615000</t>
  </si>
  <si>
    <t>ENTRETIEN &amp; REPARATIONS</t>
  </si>
  <si>
    <t>615200</t>
  </si>
  <si>
    <t>ENT &amp; REP. / BIENS IMMOBILIERS</t>
  </si>
  <si>
    <t>615210</t>
  </si>
  <si>
    <t>ENTRETIENS DES ESPACES VERTS</t>
  </si>
  <si>
    <t>615220</t>
  </si>
  <si>
    <t>ENTRETIENS COURTS DE TENNIS</t>
  </si>
  <si>
    <t>615500</t>
  </si>
  <si>
    <t>ENT &amp; REP. / BIENS MOBILIERS</t>
  </si>
  <si>
    <t>615510</t>
  </si>
  <si>
    <t>ENT &amp; REP. / MAT. DE BUREAU &amp; INFORMATIQUE</t>
  </si>
  <si>
    <t>615530</t>
  </si>
  <si>
    <t>ENT &amp; REP. / MAT. ROULANT</t>
  </si>
  <si>
    <t>615580</t>
  </si>
  <si>
    <t>ENT &amp; REP. DIVERS</t>
  </si>
  <si>
    <t>615600</t>
  </si>
  <si>
    <t>MAINTENANCE DES LOCAUX</t>
  </si>
  <si>
    <t>615610</t>
  </si>
  <si>
    <t>MAINTENANCE / MAT. DE BUR. &amp; INFORMATIQUE</t>
  </si>
  <si>
    <t>615630</t>
  </si>
  <si>
    <t>MAINTENANCE / MAT. DIVERS</t>
  </si>
  <si>
    <t>616100</t>
  </si>
  <si>
    <t>PRIMES ASSURANCES MULTIRISQUES</t>
  </si>
  <si>
    <t>616200</t>
  </si>
  <si>
    <t>ASSURANCE DOMMAGE CONSTRUCTION</t>
  </si>
  <si>
    <t>616600</t>
  </si>
  <si>
    <t>ASSURANCE VÉHICULES</t>
  </si>
  <si>
    <t>616800</t>
  </si>
  <si>
    <t>ASSURANCES DIVERSES</t>
  </si>
  <si>
    <t>617000</t>
  </si>
  <si>
    <t>ETUDES &amp; RECHERCHES</t>
  </si>
  <si>
    <t>618100</t>
  </si>
  <si>
    <t>DOCUMENTATION GÉNÉRALE</t>
  </si>
  <si>
    <t>618200</t>
  </si>
  <si>
    <t>DOCUMENTATIONS TECHNIQUES &amp; SPORTIVES</t>
  </si>
  <si>
    <t>618500</t>
  </si>
  <si>
    <t>FRAIS DE COLLOQUES, SÉMINAIRES, CONFÉRENCES</t>
  </si>
  <si>
    <t>618800</t>
  </si>
  <si>
    <t>ENGAGEMENT EPREUVES SPORTIVES</t>
  </si>
  <si>
    <t>619000</t>
  </si>
  <si>
    <t>R.R.R. OBTENUS S/SERV. EXTERIEUR</t>
  </si>
  <si>
    <t>621100</t>
  </si>
  <si>
    <t>PERSONNEL INTÉRIMAIRE</t>
  </si>
  <si>
    <t>621400</t>
  </si>
  <si>
    <t>PERSONNEL DÉTACHE À ENTREPRISE</t>
  </si>
  <si>
    <t>622600</t>
  </si>
  <si>
    <t>HONORAIRES DIVERS</t>
  </si>
  <si>
    <t>622610</t>
  </si>
  <si>
    <t>HONORAIRES AUDIT / CAC</t>
  </si>
  <si>
    <t>622620</t>
  </si>
  <si>
    <t>HONORAIRES CONSEILS / AVOCATS</t>
  </si>
  <si>
    <t>622630</t>
  </si>
  <si>
    <t>INDEMNITÉS &amp; HONORAIRES SPORTIFS</t>
  </si>
  <si>
    <t>622700</t>
  </si>
  <si>
    <t>FRAIS D'ACTES ET DE CONTENTIEUX</t>
  </si>
  <si>
    <t>622800</t>
  </si>
  <si>
    <t>FRAIS DE FORMATION GÉNÉRALE</t>
  </si>
  <si>
    <t>622810</t>
  </si>
  <si>
    <t>FRAIS DE FORMATION SPORTIVE</t>
  </si>
  <si>
    <t>622820</t>
  </si>
  <si>
    <t>FRAIS DE FORMATION EDUCATIVE</t>
  </si>
  <si>
    <t>622880</t>
  </si>
  <si>
    <t>HONORAIRES &amp; FRAIS MÉDICAUX</t>
  </si>
  <si>
    <t>623100</t>
  </si>
  <si>
    <t>ANNONCES ET INSERTIONS</t>
  </si>
  <si>
    <t>623300</t>
  </si>
  <si>
    <t>FOIRES ET EXPOSITIONS</t>
  </si>
  <si>
    <t>623400</t>
  </si>
  <si>
    <t>CADEAUX</t>
  </si>
  <si>
    <t>623410</t>
  </si>
  <si>
    <t>PLACES OFFERTES TOURNOIS</t>
  </si>
  <si>
    <t>623420</t>
  </si>
  <si>
    <t>TAXE TOURNOIS OFFERTE</t>
  </si>
  <si>
    <t>623430</t>
  </si>
  <si>
    <t>ARTICLES DE COMMUNICATION</t>
  </si>
  <si>
    <t>623440</t>
  </si>
  <si>
    <t>LICENCES OFFERTES</t>
  </si>
  <si>
    <t>623500</t>
  </si>
  <si>
    <t>PRIX AUX JOUEURS</t>
  </si>
  <si>
    <t>623600</t>
  </si>
  <si>
    <t>CATALOGUES ET IMPRIMÉS</t>
  </si>
  <si>
    <t>623700</t>
  </si>
  <si>
    <t>ANNONCES &amp; PUBLICATIONS</t>
  </si>
  <si>
    <t>623800</t>
  </si>
  <si>
    <t>DIVERS (POURBOIRES, DONS COURANTS...)</t>
  </si>
  <si>
    <t>623810</t>
  </si>
  <si>
    <t>ANIMATION &amp; COMMUNICATION</t>
  </si>
  <si>
    <t>623820</t>
  </si>
  <si>
    <t>ANIMATION SPORTIVES</t>
  </si>
  <si>
    <t>624100</t>
  </si>
  <si>
    <t>TRANSPORTS DE BIENS SUR ACHATS</t>
  </si>
  <si>
    <t>624800</t>
  </si>
  <si>
    <t>TRANSPORTS DIVERS</t>
  </si>
  <si>
    <t>625100</t>
  </si>
  <si>
    <t>VOYAGE &amp; DÉPLACEMENT</t>
  </si>
  <si>
    <t>625110</t>
  </si>
  <si>
    <t>VOYAGE &amp; DÉPLACEMENT SALARIES</t>
  </si>
  <si>
    <t>625120</t>
  </si>
  <si>
    <t>VOYAGE &amp; DÉPLACEMENT DIRIGEANT - BÉNÉVOLE</t>
  </si>
  <si>
    <t>625130</t>
  </si>
  <si>
    <t>VOYAGE &amp; DÉPLACEMENT SPORTIFS</t>
  </si>
  <si>
    <t>625140</t>
  </si>
  <si>
    <t>VOYAGE &amp; DÉPLACEMENT ARBITRES</t>
  </si>
  <si>
    <t>625180</t>
  </si>
  <si>
    <t>LOCATION VÉHICULE (COURTE DURÉE)</t>
  </si>
  <si>
    <t>625190</t>
  </si>
  <si>
    <t>CARBURANT (NDF)</t>
  </si>
  <si>
    <t>625400</t>
  </si>
  <si>
    <t>PARKING &amp; PÉAGES (NDF)</t>
  </si>
  <si>
    <t>625500</t>
  </si>
  <si>
    <t>FRAIS DE DÉMÉNAGEMENT</t>
  </si>
  <si>
    <t>625600</t>
  </si>
  <si>
    <t>MISSIONS &amp; HEBERGEMENTS</t>
  </si>
  <si>
    <t>625610</t>
  </si>
  <si>
    <t>MISSION-HEBERGEMENT SALARIES</t>
  </si>
  <si>
    <t>625620</t>
  </si>
  <si>
    <t>MISSION-HEBERGEMENT DIRIGEANT - BÉNÉVOLE</t>
  </si>
  <si>
    <t>625630</t>
  </si>
  <si>
    <t>MISSION-HEBERGEMENT SPORTIFS</t>
  </si>
  <si>
    <t>625640</t>
  </si>
  <si>
    <t>MISSION-HEBERGEMENT ARBITRES</t>
  </si>
  <si>
    <t>625700</t>
  </si>
  <si>
    <t>RÉCEPTIONS / INVITATIONS TIERS</t>
  </si>
  <si>
    <t>625720</t>
  </si>
  <si>
    <t>Réceptions Dirigeant - Bénévole</t>
  </si>
  <si>
    <t>625730</t>
  </si>
  <si>
    <t>RÉCEPTIONS SPORTIFS</t>
  </si>
  <si>
    <t>626100</t>
  </si>
  <si>
    <t>FRAIS D AFFRANCHISSEMENTS</t>
  </si>
  <si>
    <t>626200</t>
  </si>
  <si>
    <t>FRAIS : TÉLÉPHONE-FAX-INTERNET</t>
  </si>
  <si>
    <t>627200</t>
  </si>
  <si>
    <t>COMMISIONS &amp; FRAIS S/ EMPRUNTS</t>
  </si>
  <si>
    <t>627800</t>
  </si>
  <si>
    <t>AUTRES FRAIS &amp; CIONS /PREST.SCES</t>
  </si>
  <si>
    <t>628100</t>
  </si>
  <si>
    <t>CONCOURS DIV. &amp; COTISATIONS</t>
  </si>
  <si>
    <t>628400</t>
  </si>
  <si>
    <t>FRAIS DE RECRUTEMENT DU PERSONNEL</t>
  </si>
  <si>
    <t>628800</t>
  </si>
  <si>
    <t>TRAVAUX &amp; PREST. ADMINIST. &amp; COMPTABLES</t>
  </si>
  <si>
    <t>628810</t>
  </si>
  <si>
    <t>FRAIS DE NETTOYAGE DES LOCAUX</t>
  </si>
  <si>
    <t>628820</t>
  </si>
  <si>
    <t>FRAIS DE NETTOYAGE DIVERS</t>
  </si>
  <si>
    <t>628830</t>
  </si>
  <si>
    <t>FRAIS DE GARDIENNAGE, SÉCURITÉ</t>
  </si>
  <si>
    <t>631100</t>
  </si>
  <si>
    <t>ETAT - TAXE SUR LES SALAIRES</t>
  </si>
  <si>
    <t>631200</t>
  </si>
  <si>
    <t>631300</t>
  </si>
  <si>
    <t>ETAT - PART. FORMATION PROF CONTINUE</t>
  </si>
  <si>
    <t>631900</t>
  </si>
  <si>
    <t>ETAT - IMPÔTS ET TAXES SUR RÉMUNÉRATION / CP</t>
  </si>
  <si>
    <t>631950</t>
  </si>
  <si>
    <t>ETAT - RETENUE À LA SOURCE</t>
  </si>
  <si>
    <t>633100</t>
  </si>
  <si>
    <t>VERSEMENT DE TRANSPORT</t>
  </si>
  <si>
    <t>633300</t>
  </si>
  <si>
    <t>FORMATION PROFESSIONNELLE CONTINUE (ORGANISMES)</t>
  </si>
  <si>
    <t>633400</t>
  </si>
  <si>
    <t>PARTICIPATION EFFORT CONSTRUCTION</t>
  </si>
  <si>
    <t>635100</t>
  </si>
  <si>
    <t>ETAT - IMPÔTS LOCAUX</t>
  </si>
  <si>
    <t>635110</t>
  </si>
  <si>
    <t>ETAT - CONTRIB° ECO. TERRITORIALE</t>
  </si>
  <si>
    <t>635120</t>
  </si>
  <si>
    <t>ETAT - TAXE FONCIÈRE</t>
  </si>
  <si>
    <t>635130</t>
  </si>
  <si>
    <t>ETAT - TAXE D'HABITATION</t>
  </si>
  <si>
    <t>635140</t>
  </si>
  <si>
    <t>ETAT - TAXE ORDURES MÉNAGÈRES</t>
  </si>
  <si>
    <t>635400</t>
  </si>
  <si>
    <t>ETAT - DROITS D'ENREGISTREMENT</t>
  </si>
  <si>
    <t>637800</t>
  </si>
  <si>
    <t>TAXES DIVERSES</t>
  </si>
  <si>
    <t>637810</t>
  </si>
  <si>
    <t>REDEVANCE AUDIOVISUELLE</t>
  </si>
  <si>
    <t>641100</t>
  </si>
  <si>
    <t>SALAIRES ET APPOINTEMENTS</t>
  </si>
  <si>
    <t>6411014</t>
  </si>
  <si>
    <t>6411027</t>
  </si>
  <si>
    <t>6411050</t>
  </si>
  <si>
    <t>6411061</t>
  </si>
  <si>
    <t>6411076</t>
  </si>
  <si>
    <t>641110</t>
  </si>
  <si>
    <t>SALAIRES SPORTIFS</t>
  </si>
  <si>
    <t>641120</t>
  </si>
  <si>
    <t>SALAIRES DÉVELOPPEMENTS</t>
  </si>
  <si>
    <t>641130</t>
  </si>
  <si>
    <t>SALAIRES ADMINISTRATIFS</t>
  </si>
  <si>
    <t>641200</t>
  </si>
  <si>
    <t>CONGES PAYES</t>
  </si>
  <si>
    <t>641210</t>
  </si>
  <si>
    <t>CONGES PAYES SPORTIFS</t>
  </si>
  <si>
    <t>641220</t>
  </si>
  <si>
    <t>CONGES PAYES DÉVELOPPEMENTS</t>
  </si>
  <si>
    <t>641230</t>
  </si>
  <si>
    <t>CONGES PAYES ADMINISTRATIFS</t>
  </si>
  <si>
    <t>641300</t>
  </si>
  <si>
    <t>PRIMES ET GRATIFICATIONS</t>
  </si>
  <si>
    <t>641400</t>
  </si>
  <si>
    <t>INDEMNITÉS ET AVANTAGES DIVERS</t>
  </si>
  <si>
    <t>641410</t>
  </si>
  <si>
    <t>INDEMNITÉS DE STAGE</t>
  </si>
  <si>
    <t>641420</t>
  </si>
  <si>
    <t>INDEMNITÉS DE LICENCIEMENT</t>
  </si>
  <si>
    <t>641430</t>
  </si>
  <si>
    <t>INDEMNITÉS DE RUPTURE CONVENTIONNELLE</t>
  </si>
  <si>
    <t>641450</t>
  </si>
  <si>
    <t>AVANTAGES EN NATURE</t>
  </si>
  <si>
    <t>641460</t>
  </si>
  <si>
    <t>INDEMNITÉS DE DÉPLACEMENTS</t>
  </si>
  <si>
    <t>641800</t>
  </si>
  <si>
    <t>PROV. S/ SALAIRES</t>
  </si>
  <si>
    <t>641810</t>
  </si>
  <si>
    <t>PROV. S/ PRIMES</t>
  </si>
  <si>
    <t>641820</t>
  </si>
  <si>
    <t>PROV. S/ 13° MOIS</t>
  </si>
  <si>
    <t>641830</t>
  </si>
  <si>
    <t>PROV. S/ CONGÉS PAYER</t>
  </si>
  <si>
    <t>641840</t>
  </si>
  <si>
    <t>PROV. S/ R.T.T.</t>
  </si>
  <si>
    <t>645000</t>
  </si>
  <si>
    <t>CHARGES SOCIALES</t>
  </si>
  <si>
    <t>645100</t>
  </si>
  <si>
    <t>COTISATIONS URSSAF</t>
  </si>
  <si>
    <t>6451014</t>
  </si>
  <si>
    <t>6451027</t>
  </si>
  <si>
    <t>6451050</t>
  </si>
  <si>
    <t>6451061</t>
  </si>
  <si>
    <t>6451076</t>
  </si>
  <si>
    <t>645200</t>
  </si>
  <si>
    <t>COTISATIONS MUTUELLES</t>
  </si>
  <si>
    <t>645210</t>
  </si>
  <si>
    <t>COTISATIONS PRÉVOYANCE</t>
  </si>
  <si>
    <t>6452114</t>
  </si>
  <si>
    <t>6452127</t>
  </si>
  <si>
    <t>6452150</t>
  </si>
  <si>
    <t>6452161</t>
  </si>
  <si>
    <t>6452176</t>
  </si>
  <si>
    <t>645300</t>
  </si>
  <si>
    <t>COTISATIONS CAISSES DE RETRAITES</t>
  </si>
  <si>
    <t>6453014</t>
  </si>
  <si>
    <t>6453027</t>
  </si>
  <si>
    <t>6453050</t>
  </si>
  <si>
    <t>6453061</t>
  </si>
  <si>
    <t>6453076</t>
  </si>
  <si>
    <t>645310</t>
  </si>
  <si>
    <t>COTISATIONS CAISSES DE RETRAITES - CADRE</t>
  </si>
  <si>
    <t>645320</t>
  </si>
  <si>
    <t>COTISATIONS CAISSES DE RETRAITES - NON CADRE</t>
  </si>
  <si>
    <t>645400</t>
  </si>
  <si>
    <t>COTISATION ASSEDIC</t>
  </si>
  <si>
    <t>645800</t>
  </si>
  <si>
    <t>PROV. C.S. S/ SALAIRES</t>
  </si>
  <si>
    <t>645810</t>
  </si>
  <si>
    <t>PROV. C.S. S/ PRIMES</t>
  </si>
  <si>
    <t>645820</t>
  </si>
  <si>
    <t>PROV. C.S. S/ 13° MOIS</t>
  </si>
  <si>
    <t>645830</t>
  </si>
  <si>
    <t>PROV. C.S. S/ CONGÉS PAYER</t>
  </si>
  <si>
    <t>645840</t>
  </si>
  <si>
    <t>PROV. C.S. S/ R.T.T.</t>
  </si>
  <si>
    <t>647100</t>
  </si>
  <si>
    <t>TICKETS RESTAURANTS &amp; PARTICIPATIONS</t>
  </si>
  <si>
    <t>647200</t>
  </si>
  <si>
    <t>CHÈQUES VACANCES</t>
  </si>
  <si>
    <t>647400</t>
  </si>
  <si>
    <t>VERSEMENTS AUX AUTRES ŒUVRES SOCIALES</t>
  </si>
  <si>
    <t>647500</t>
  </si>
  <si>
    <t>MÉDECINE DU TRAVAIL &amp; PHARMACIE</t>
  </si>
  <si>
    <t>647800</t>
  </si>
  <si>
    <t>COTISATIONS AUTRES ORGANISMES SOCIAUX</t>
  </si>
  <si>
    <t>648000</t>
  </si>
  <si>
    <t>AUTRES CHARGES DE PERSONNEL</t>
  </si>
  <si>
    <t>651600</t>
  </si>
  <si>
    <t>DROITS D'AUTEURS</t>
  </si>
  <si>
    <t>654100</t>
  </si>
  <si>
    <t>PERTES SUR CRÉANCES IRRÉCOUVRABLES S/L'EXERCICE</t>
  </si>
  <si>
    <t>654400</t>
  </si>
  <si>
    <t>PERTES SUR CRÉANCES IRRÉCOUVRABLES S/L'EXERCICE ANTÉRIEUR</t>
  </si>
  <si>
    <t>655100</t>
  </si>
  <si>
    <t>QUOTE-PART DE BÉNÉFICE TRANSFÉRÉE</t>
  </si>
  <si>
    <t>655500</t>
  </si>
  <si>
    <t>QUOTE PART DE PERTE TRANSFEREE</t>
  </si>
  <si>
    <t>657100</t>
  </si>
  <si>
    <t>BOURSES ACCORDÉES</t>
  </si>
  <si>
    <t>657101</t>
  </si>
  <si>
    <t>BOURSES D'ENTRAINEMENT</t>
  </si>
  <si>
    <t>657102</t>
  </si>
  <si>
    <t>BOURSES COMPÉTITION JEUNE</t>
  </si>
  <si>
    <t>657610</t>
  </si>
  <si>
    <t>SUBVENTIONS VERSÉES AUX COMITÉS DÉPARTEMENTAUX</t>
  </si>
  <si>
    <t>657620</t>
  </si>
  <si>
    <t>SUBVENTIONS VERSÉES AUX CLUBS</t>
  </si>
  <si>
    <t>657680</t>
  </si>
  <si>
    <t>AUTRES SUBVENTIONS DIVERSES</t>
  </si>
  <si>
    <t>658000</t>
  </si>
  <si>
    <t>CHARGES DIVERSES DE GESTION COURANTE</t>
  </si>
  <si>
    <t>658100</t>
  </si>
  <si>
    <t>ACTIONS SOCIALES &amp; DÉVELOPPEMENT DURABLE</t>
  </si>
  <si>
    <t>658600</t>
  </si>
  <si>
    <t>COTISATIONS STATUTAIRES</t>
  </si>
  <si>
    <t>658800</t>
  </si>
  <si>
    <t>DIFFÉRENCES NÉGATIVES DE RÈGLEMENTS</t>
  </si>
  <si>
    <t>661100</t>
  </si>
  <si>
    <t>INTÉRÊTS DES EMPRUNTS</t>
  </si>
  <si>
    <t>661500</t>
  </si>
  <si>
    <t>INTÉRÊTS DES COMPTES COURANTS</t>
  </si>
  <si>
    <t>666000</t>
  </si>
  <si>
    <t>PERTE DE CHANGE</t>
  </si>
  <si>
    <t>667000</t>
  </si>
  <si>
    <t>CHARGES NETTES / CESSIONS DE VMP</t>
  </si>
  <si>
    <t>668000</t>
  </si>
  <si>
    <t>AUTRES CHARGES FINANCIÈRES</t>
  </si>
  <si>
    <t>671000</t>
  </si>
  <si>
    <t>CHARGES EXCEPTIONNELLES / OPÉRATIONS DE GESTION</t>
  </si>
  <si>
    <t>671200</t>
  </si>
  <si>
    <t>PÉNALITÉS - AMENDES</t>
  </si>
  <si>
    <t>671400</t>
  </si>
  <si>
    <t>CRÉANCES IRRÉCOUVRABLES</t>
  </si>
  <si>
    <t>672000</t>
  </si>
  <si>
    <t>CHARGES SUR EXERCICES ANTÉRIEURS</t>
  </si>
  <si>
    <t>675100</t>
  </si>
  <si>
    <t>VNC IMMOB INCORPORELLES CÉDÉES</t>
  </si>
  <si>
    <t>675200</t>
  </si>
  <si>
    <t>VNC IMMOBILE CORPORELLES CÉDÉES</t>
  </si>
  <si>
    <t>675600</t>
  </si>
  <si>
    <t>VNC ACTIFS CEDES IMMO. FINANCIERES</t>
  </si>
  <si>
    <t>678000</t>
  </si>
  <si>
    <t>AUTRES CHARGES EXCEPTIONNELLES</t>
  </si>
  <si>
    <t>681110</t>
  </si>
  <si>
    <t>DOTAT°/ AMORT IMMOB. INCORPORELLES</t>
  </si>
  <si>
    <t>681120</t>
  </si>
  <si>
    <t>DOTAT°/ AMORT IMMOB. CORPORELLES</t>
  </si>
  <si>
    <t>681500</t>
  </si>
  <si>
    <t>DOTAT°/PROVISIONS EXPLOITATION</t>
  </si>
  <si>
    <t>681610</t>
  </si>
  <si>
    <t>DOT°/DEPRECIAT° IMMO  INCORP.</t>
  </si>
  <si>
    <t>681620</t>
  </si>
  <si>
    <t>DOT°/DEPRECIAT° IMMOB  CORP.</t>
  </si>
  <si>
    <t>681730</t>
  </si>
  <si>
    <t>DOT°/ DEPRECIATIONS STOCKS</t>
  </si>
  <si>
    <t>681740</t>
  </si>
  <si>
    <t>DOT°/ DEPRECIATIONS CREANCES</t>
  </si>
  <si>
    <t>686500</t>
  </si>
  <si>
    <t>DOTATIONS AUX PROV FINANCIERES</t>
  </si>
  <si>
    <t>686620</t>
  </si>
  <si>
    <t>DOT./DEPRECIAT° IMMO FINANCIERE</t>
  </si>
  <si>
    <t>686650</t>
  </si>
  <si>
    <t>DOT./DEPRECIAT ° V.M.P.</t>
  </si>
  <si>
    <t>687000</t>
  </si>
  <si>
    <t>DOTAT°/ AMORT, DEP &amp; PROV CH. EXCEPTIONNELLES</t>
  </si>
  <si>
    <t>687250</t>
  </si>
  <si>
    <t>DOT°/AMORTISSEMENTS DEROGATOIRES</t>
  </si>
  <si>
    <t>687400</t>
  </si>
  <si>
    <t>DOT°/AUTRES PROV REGLEMENTEES</t>
  </si>
  <si>
    <t>687500</t>
  </si>
  <si>
    <t>DOTAT°/PROV EXCEPTIONNELLES</t>
  </si>
  <si>
    <t>689400</t>
  </si>
  <si>
    <t>ENGAGEMENTS À RÉALISER /SUBVENTIONS ATTRIBUÉES</t>
  </si>
  <si>
    <t>695000</t>
  </si>
  <si>
    <t>IMPOTS SUR LES SOCIETES</t>
  </si>
  <si>
    <t>704100</t>
  </si>
  <si>
    <t>ABONNEMENTS REVUE</t>
  </si>
  <si>
    <t>704200</t>
  </si>
  <si>
    <t>VENTES ANNUAIRES</t>
  </si>
  <si>
    <t>705100</t>
  </si>
  <si>
    <t>RECETTES PUBLICITAIRES</t>
  </si>
  <si>
    <t>705150</t>
  </si>
  <si>
    <t>VENTES ESPACES DE COMMUNICATION</t>
  </si>
  <si>
    <t>705200</t>
  </si>
  <si>
    <t>PARTENARIAT</t>
  </si>
  <si>
    <t>705250</t>
  </si>
  <si>
    <t>PARTENARIAT BEACH TENNIS</t>
  </si>
  <si>
    <t>706000</t>
  </si>
  <si>
    <t>PRESTATION DE SERVICES</t>
  </si>
  <si>
    <t>706050</t>
  </si>
  <si>
    <t>DROITS D'ENGAGEMENT</t>
  </si>
  <si>
    <t>706100</t>
  </si>
  <si>
    <t>DROITS D'ENGAGEMENT EPREUVES INDIVIDUELLES</t>
  </si>
  <si>
    <t>706110</t>
  </si>
  <si>
    <t>DROITS D'ENGAGEMENT INDIVIDUELLES JEUNE</t>
  </si>
  <si>
    <t>706130</t>
  </si>
  <si>
    <t>DROITS D'ENGAGEMENT INDIVIDUELLES SENIORS</t>
  </si>
  <si>
    <t>706150</t>
  </si>
  <si>
    <t>DROITS D'ENGAGEMENT INDIVIDUELLES TENNIS ENTREPRISES</t>
  </si>
  <si>
    <t>706170</t>
  </si>
  <si>
    <t>DROITS D'ENGAGEMENT INDIVIDUELLES VÉTÉRAN</t>
  </si>
  <si>
    <t>706180</t>
  </si>
  <si>
    <t>DROITS D'ENGAGEMENT INDIVIDUELLES FÉMININ</t>
  </si>
  <si>
    <t>706185</t>
  </si>
  <si>
    <t>DROITS D'ENGAGEMENT INDIVIDUELLES MASCULIN</t>
  </si>
  <si>
    <t>706200</t>
  </si>
  <si>
    <t>DROITS D'ENGAGEMENT EPREUVES PAR EQUIPE</t>
  </si>
  <si>
    <t>706210</t>
  </si>
  <si>
    <t>DROITS D'ENGAGEMENT EQUIPES JEUNE</t>
  </si>
  <si>
    <t>706220</t>
  </si>
  <si>
    <t>DROITS D'ENGAGEMENT EQUIPES 35 ANS</t>
  </si>
  <si>
    <t>706230</t>
  </si>
  <si>
    <t>DROITS D'ENGAGEMENT EQUIPES SENIORS</t>
  </si>
  <si>
    <t>706240</t>
  </si>
  <si>
    <t>DROITS D'ENGAGEMENT EQUIPES SENIORS +</t>
  </si>
  <si>
    <t>706250</t>
  </si>
  <si>
    <t>DROITS D'ENGAGEMENT EQUIPES TENNIS ENTREPRISES</t>
  </si>
  <si>
    <t>706260</t>
  </si>
  <si>
    <t>DROITS D'ENGAGEMENT BEACH TENNIS</t>
  </si>
  <si>
    <t>706270</t>
  </si>
  <si>
    <t>DROITS D'ENGAGEMENT EQUIPES VÉTÉRAN</t>
  </si>
  <si>
    <t>706281</t>
  </si>
  <si>
    <t>Droits d'engagement Equipes Printemps</t>
  </si>
  <si>
    <t>706282</t>
  </si>
  <si>
    <t>Droits d'engagement Equipes été</t>
  </si>
  <si>
    <t>706283</t>
  </si>
  <si>
    <t>Droits d'engagement Equipes Automne</t>
  </si>
  <si>
    <t>706284</t>
  </si>
  <si>
    <t>Droits d'engagement Equipes Hiver</t>
  </si>
  <si>
    <t>706310</t>
  </si>
  <si>
    <t>DROITS D'ENGAGEMENT CHAMPIONNAT DE LIGUE</t>
  </si>
  <si>
    <t>706320</t>
  </si>
  <si>
    <t>DROITS D'ENGAGEMENT INTERCLUBS</t>
  </si>
  <si>
    <t>706330</t>
  </si>
  <si>
    <t>DROITS D'ENGAGEMENT TOURNOI MULTI CHANCES</t>
  </si>
  <si>
    <t>706390</t>
  </si>
  <si>
    <t>DROITS D'ENGAGEMENT AUTRES EPREUVES</t>
  </si>
  <si>
    <t>706400</t>
  </si>
  <si>
    <t>DROITS D'ENGAGEMENT HANDISPORT</t>
  </si>
  <si>
    <t>706700</t>
  </si>
  <si>
    <t>PARTICIPATION STAGES</t>
  </si>
  <si>
    <t>706710</t>
  </si>
  <si>
    <t>PARTICIPATION STAGES JEUNES</t>
  </si>
  <si>
    <t>706715</t>
  </si>
  <si>
    <t>PARTICIPATION STAGES ADULTES</t>
  </si>
  <si>
    <t>706720</t>
  </si>
  <si>
    <t>PARTICIPATION STAGES AMT</t>
  </si>
  <si>
    <t>706730</t>
  </si>
  <si>
    <t>PARTICIPATION FORMATION</t>
  </si>
  <si>
    <t>706740</t>
  </si>
  <si>
    <t>PARTICIPATION FAMILLE</t>
  </si>
  <si>
    <t>706741</t>
  </si>
  <si>
    <t>PARTICIPATION CLUBS</t>
  </si>
  <si>
    <t>706742</t>
  </si>
  <si>
    <t>PARTICIPAT° FRAIS DEPLCT-HEBERGT-REPAS</t>
  </si>
  <si>
    <t>706743</t>
  </si>
  <si>
    <t>PARTICIPATION JOUEURS</t>
  </si>
  <si>
    <t>706746</t>
  </si>
  <si>
    <t>PARTICIPATION COMITÉS DÉPARTEMENTAUX</t>
  </si>
  <si>
    <t>706750</t>
  </si>
  <si>
    <t>PARTICIPATION STAGE ARBITRES</t>
  </si>
  <si>
    <t>706760</t>
  </si>
  <si>
    <t>PARTICIPATION RASSEMBLEMENT</t>
  </si>
  <si>
    <t>706770</t>
  </si>
  <si>
    <t>RECETTES BILLETTERIE PROPRE</t>
  </si>
  <si>
    <t>706800</t>
  </si>
  <si>
    <t>RECETTES CENTRE DE FORMATION</t>
  </si>
  <si>
    <t>707000</t>
  </si>
  <si>
    <t>VENTES DE FOURNITURES</t>
  </si>
  <si>
    <t>707100</t>
  </si>
  <si>
    <t>VENTES DE BALLES</t>
  </si>
  <si>
    <t>707200</t>
  </si>
  <si>
    <t>VENTES EDITIONS</t>
  </si>
  <si>
    <t>707300</t>
  </si>
  <si>
    <t>VENTES INSIGNES</t>
  </si>
  <si>
    <t>708100</t>
  </si>
  <si>
    <t>RECETTES CENTRE DE LIGUE</t>
  </si>
  <si>
    <t>708300</t>
  </si>
  <si>
    <t>LOCATIONS DIVERSES &amp; CHARGES  ASSOCIÉES</t>
  </si>
  <si>
    <t>708310</t>
  </si>
  <si>
    <t>LOCATION COURTS</t>
  </si>
  <si>
    <t>708330</t>
  </si>
  <si>
    <t>LOYER BAR / RESTAURATION</t>
  </si>
  <si>
    <t>708350</t>
  </si>
  <si>
    <t>LOCATION MATÉRIEL</t>
  </si>
  <si>
    <t>708360</t>
  </si>
  <si>
    <t>RECETTES DISTRIBUTEURS</t>
  </si>
  <si>
    <t>708370</t>
  </si>
  <si>
    <t>RECETTES TÉLÉPHONE</t>
  </si>
  <si>
    <t>708380</t>
  </si>
  <si>
    <t>RECETTES ELECTRICITÉ</t>
  </si>
  <si>
    <t>708400</t>
  </si>
  <si>
    <t>MISE A DISPOSITION DE PERSONNEL</t>
  </si>
  <si>
    <t>708500</t>
  </si>
  <si>
    <t>RECETTES VENTES BILLETS TOURNOIS</t>
  </si>
  <si>
    <t>708600</t>
  </si>
  <si>
    <t>RECETTES MANIFESTATIONS</t>
  </si>
  <si>
    <t>708700</t>
  </si>
  <si>
    <t>RECETTES BAR / RESTAURANT</t>
  </si>
  <si>
    <t>708800</t>
  </si>
  <si>
    <t>RECETTES TAXE D'APPRENTISSAGE</t>
  </si>
  <si>
    <t>708810</t>
  </si>
  <si>
    <t>RECETTE ORGANISME DE FORMATION</t>
  </si>
  <si>
    <t>708900</t>
  </si>
  <si>
    <t>AUTRES RECETTES</t>
  </si>
  <si>
    <t>741000</t>
  </si>
  <si>
    <t>SUBVENTIONS PUBLIQUES - CNDS</t>
  </si>
  <si>
    <t>741100</t>
  </si>
  <si>
    <t>SUBVENTIONS PUBLIQUES - CONSEIL RÉGIONAL</t>
  </si>
  <si>
    <t>741200</t>
  </si>
  <si>
    <t>SUBVENTIONS PUBLIQUES - CONSEIL GÉNÉRAL</t>
  </si>
  <si>
    <t>741300</t>
  </si>
  <si>
    <t>SUBVENTIONS PUBLIQUES - MUNICIPALITÉ &amp; INTERCOMMUNALITE</t>
  </si>
  <si>
    <t>741400</t>
  </si>
  <si>
    <t>SUBVENTIONS PUBLIQUES - EMPLOIS AIDÉS</t>
  </si>
  <si>
    <t>741900</t>
  </si>
  <si>
    <t>SUBVENTIONS PUBLIQUES - AUTRES</t>
  </si>
  <si>
    <t>742000</t>
  </si>
  <si>
    <t>SUBVENTIONS CROS / CNOSF</t>
  </si>
  <si>
    <t>742110</t>
  </si>
  <si>
    <t>SUBVENTIONS - ACFT</t>
  </si>
  <si>
    <t>742111</t>
  </si>
  <si>
    <t>SUBVENTIONS - ACFT SUIVI PHYSIQUE</t>
  </si>
  <si>
    <t>742112</t>
  </si>
  <si>
    <t>SUBVENTIONS - ACFT FORMATION</t>
  </si>
  <si>
    <t>742113</t>
  </si>
  <si>
    <t>SUBVENTIONS - ACFT FONCTIONNEMENT</t>
  </si>
  <si>
    <t>743000</t>
  </si>
  <si>
    <t>AIDES LIGUES P/LES COMITÉS DÉPARTEMENTAUX</t>
  </si>
  <si>
    <t>744000</t>
  </si>
  <si>
    <t>AF - DOTATION FÉDÉRALE GLOBALE</t>
  </si>
  <si>
    <t>744500</t>
  </si>
  <si>
    <t>AF - DOTATION LIBRE</t>
  </si>
  <si>
    <t>745000</t>
  </si>
  <si>
    <t>AF SPORTIVE - CSD</t>
  </si>
  <si>
    <t>745050</t>
  </si>
  <si>
    <t>AF SPORTIVE - CTR</t>
  </si>
  <si>
    <t>745100</t>
  </si>
  <si>
    <t>AF SPORTIVE - ENTRAINEUR LIGUE</t>
  </si>
  <si>
    <t>745200</t>
  </si>
  <si>
    <t>AF SPORTIVE - ENTRAINEUR FÉDÉRAL</t>
  </si>
  <si>
    <t>745210</t>
  </si>
  <si>
    <t>AF SPORTIVE - PRÉPARATEUR PHYSIQUE</t>
  </si>
  <si>
    <t>745220</t>
  </si>
  <si>
    <t>AF SPORTIVE - SPORT EMPLOI</t>
  </si>
  <si>
    <t>745300</t>
  </si>
  <si>
    <t>AF SPORTIVE - TROPHÉE PERRIER</t>
  </si>
  <si>
    <t>745400</t>
  </si>
  <si>
    <t>AF SPORTIVE - PROGRAMME AVENIR</t>
  </si>
  <si>
    <t>745500</t>
  </si>
  <si>
    <t>AF SPORTIVE - ACTIONS RÉGIONALES</t>
  </si>
  <si>
    <t>745510</t>
  </si>
  <si>
    <t>AF SPORTIVE - BEACH TENNIS</t>
  </si>
  <si>
    <t>745520</t>
  </si>
  <si>
    <t>AF SPORTIVE - INTER RÉGION</t>
  </si>
  <si>
    <t>745550</t>
  </si>
  <si>
    <t>AF SPORTIVE - CLUBS FORMATEURS</t>
  </si>
  <si>
    <t>745560</t>
  </si>
  <si>
    <t>AF SPORTIVE - ACTIONS EDUCATIVES</t>
  </si>
  <si>
    <t>745600</t>
  </si>
  <si>
    <t>AF SPORTIVE - SUIVI MÉDICAL</t>
  </si>
  <si>
    <t>745700</t>
  </si>
  <si>
    <t>AF SPORTIVE - BOURSE</t>
  </si>
  <si>
    <t>745750</t>
  </si>
  <si>
    <t>AF SPORTIVE - HAUT NIVEAU</t>
  </si>
  <si>
    <t>745800</t>
  </si>
  <si>
    <t>AF SPORTIVE - REMBOURSEMENT FRAIS</t>
  </si>
  <si>
    <t>745810</t>
  </si>
  <si>
    <t>AF SPORTIVE - PARTICIPATION COMPÉTITION</t>
  </si>
  <si>
    <t>745811</t>
  </si>
  <si>
    <t>AF SPORTIVE - CHAMPIONNAT 11 ANS</t>
  </si>
  <si>
    <t>745812</t>
  </si>
  <si>
    <t>AF SPORTIVE - CHAMPIONNAT 13 &amp; 14 ANS</t>
  </si>
  <si>
    <t>745813</t>
  </si>
  <si>
    <t>AF SPORTIVE - CHAMPIONNAT 15/16 &amp; 16/17 ANS</t>
  </si>
  <si>
    <t>745820</t>
  </si>
  <si>
    <t>AF SPORTIVE - ARBITRAGE</t>
  </si>
  <si>
    <t>745830</t>
  </si>
  <si>
    <t>AF SPORTIVE - RAMASSEURS DE BALLES</t>
  </si>
  <si>
    <t>745850</t>
  </si>
  <si>
    <t>AF SPORTIVE - TOURNOIS</t>
  </si>
  <si>
    <t>745900</t>
  </si>
  <si>
    <t>AF SPORTIVE - AUTRES</t>
  </si>
  <si>
    <t>746000</t>
  </si>
  <si>
    <t>AF ADMIN - STRUCTURE</t>
  </si>
  <si>
    <t>746100</t>
  </si>
  <si>
    <t>AF ADMIN - CAC</t>
  </si>
  <si>
    <t>746200</t>
  </si>
  <si>
    <t>AF ADMIN - AIDE AU FINANCEMENT</t>
  </si>
  <si>
    <t>746300</t>
  </si>
  <si>
    <t>AF ADMIN - JURIDIQUE</t>
  </si>
  <si>
    <t>746400</t>
  </si>
  <si>
    <t>AF ADMIN - SAISIE LICENCES</t>
  </si>
  <si>
    <t>746500</t>
  </si>
  <si>
    <t>AF ADMIN - MATÉRIEL INFORMATIQUE</t>
  </si>
  <si>
    <t>746510</t>
  </si>
  <si>
    <t>AF ADMIN - TÉLÉPHONIE</t>
  </si>
  <si>
    <t>746600</t>
  </si>
  <si>
    <t>AF - INTERNATIONAUX DE FRANCE</t>
  </si>
  <si>
    <t>746800</t>
  </si>
  <si>
    <t>AF ADMIN - REMBOURSEMENT FRAIS</t>
  </si>
  <si>
    <t>746810</t>
  </si>
  <si>
    <t>AF ADMIN - FORMATION</t>
  </si>
  <si>
    <t>746900</t>
  </si>
  <si>
    <t>AF ADMIN - AUTRES</t>
  </si>
  <si>
    <t>747000</t>
  </si>
  <si>
    <t>AF DÉVELOPPEMENT - STRUCTURE</t>
  </si>
  <si>
    <t>747100</t>
  </si>
  <si>
    <t>AF DÉVELOPPEMENT - ACTIONS</t>
  </si>
  <si>
    <t>747110</t>
  </si>
  <si>
    <t>AF DÉVELOPPEMENT - ACTIONS PAACT</t>
  </si>
  <si>
    <t>747200</t>
  </si>
  <si>
    <t>AF DÉVELOPPEMENT - TENNIS FÉMININ</t>
  </si>
  <si>
    <t>747300</t>
  </si>
  <si>
    <t>AF DÉVELOPPEMENT - TENNIS SCOLAIRE</t>
  </si>
  <si>
    <t>747400</t>
  </si>
  <si>
    <t>AF DÉVELOPPEMENT - PASS TENNIS</t>
  </si>
  <si>
    <t>747500</t>
  </si>
  <si>
    <t>AF DÉVELOPPEMENT - FORMATION DIRIGEANTS</t>
  </si>
  <si>
    <t>747600</t>
  </si>
  <si>
    <t>AF DÉVELOPPEMENT - INITIATIVES LOCALES</t>
  </si>
  <si>
    <t>747650</t>
  </si>
  <si>
    <t>AF DÉVELOPPEMENT - COMMUNICATION</t>
  </si>
  <si>
    <t>747700</t>
  </si>
  <si>
    <t>AF DÉVELOPPEMENT - MAINTENANCE</t>
  </si>
  <si>
    <t>747750</t>
  </si>
  <si>
    <t>AF DÉVELOPPEMENT - EQUIPEMENT</t>
  </si>
  <si>
    <t>747800</t>
  </si>
  <si>
    <t>AF DÉVELOPPEMENT - REMBOURSEMENT FRAIS</t>
  </si>
  <si>
    <t>747900</t>
  </si>
  <si>
    <t>AF DÉVELOPPEMENT - AUTRES</t>
  </si>
  <si>
    <t>748000</t>
  </si>
  <si>
    <t>AF - DIVERS</t>
  </si>
  <si>
    <t>749000</t>
  </si>
  <si>
    <t>PARRAINAGES - SPONSORS</t>
  </si>
  <si>
    <t>749100</t>
  </si>
  <si>
    <t>PARRAINAGE BALLES</t>
  </si>
  <si>
    <t>749500</t>
  </si>
  <si>
    <t>MÉCÉNAT / DONS</t>
  </si>
  <si>
    <t>749600</t>
  </si>
  <si>
    <t>ABANDONS FRAIS BÉNÉVOLES</t>
  </si>
  <si>
    <t>749900</t>
  </si>
  <si>
    <t>AUTRES PARTENARIATS</t>
  </si>
  <si>
    <t>751000</t>
  </si>
  <si>
    <t>REDEVANCES</t>
  </si>
  <si>
    <t>755000</t>
  </si>
  <si>
    <t>QUOTES-PARTS / OPÉRATIONS EN COMMUN</t>
  </si>
  <si>
    <t>755100</t>
  </si>
  <si>
    <t>QUOTES-PARTS / CENTRE DE FORMATION</t>
  </si>
  <si>
    <t>756100</t>
  </si>
  <si>
    <t>COTISATIONS LICENCES ADULTES</t>
  </si>
  <si>
    <t>756200</t>
  </si>
  <si>
    <t>COTISATIONS LICENCES JEUNES</t>
  </si>
  <si>
    <t>756300</t>
  </si>
  <si>
    <t>756400</t>
  </si>
  <si>
    <t>COTISATIONS CLUBS</t>
  </si>
  <si>
    <t>756410</t>
  </si>
  <si>
    <t>TENNIS INFO</t>
  </si>
  <si>
    <t>756420</t>
  </si>
  <si>
    <t>DROITS DE MUTATION</t>
  </si>
  <si>
    <t>756500</t>
  </si>
  <si>
    <t>TAXES TOURNOIS</t>
  </si>
  <si>
    <t>756600</t>
  </si>
  <si>
    <t>COTISATION TENNIS ENTREPRISES</t>
  </si>
  <si>
    <t>756700</t>
  </si>
  <si>
    <t>AMENDES / PÉNALITÉS</t>
  </si>
  <si>
    <t>756900</t>
  </si>
  <si>
    <t>AUTRES COTISATIONS</t>
  </si>
  <si>
    <t>758000</t>
  </si>
  <si>
    <t>PRODUITS DIVERS DE GESTION</t>
  </si>
  <si>
    <t>758100</t>
  </si>
  <si>
    <t>DIFFÉRENCES POSITIVES DE RÈGLEMENT</t>
  </si>
  <si>
    <t>758200</t>
  </si>
  <si>
    <t>PARTICIPATION FRAIS DE VÉHICULES</t>
  </si>
  <si>
    <t>758300</t>
  </si>
  <si>
    <t>PARTICIPATION FOURNITURES</t>
  </si>
  <si>
    <t>764000</t>
  </si>
  <si>
    <t>REVENUS DES VALEURS MOBILIÈRES DE PLACEMENT</t>
  </si>
  <si>
    <t>765000</t>
  </si>
  <si>
    <t>ESCOMPTES OBTENUS</t>
  </si>
  <si>
    <t>766000</t>
  </si>
  <si>
    <t>GAINS DE CHANGE</t>
  </si>
  <si>
    <t>767000</t>
  </si>
  <si>
    <t>PRODUITS NETS / CESSIONS DE VMP</t>
  </si>
  <si>
    <t>768100</t>
  </si>
  <si>
    <t>INTÉRÊTS DES COMPTES FINANCIERS</t>
  </si>
  <si>
    <t>768800</t>
  </si>
  <si>
    <t>AUTRES PRODUITS FINANCIERS</t>
  </si>
  <si>
    <t>771000</t>
  </si>
  <si>
    <t>PRODUITS EXCEPTIONNEL / OPÉRATIONS DE GESTION</t>
  </si>
  <si>
    <t>771700</t>
  </si>
  <si>
    <t>DEGREVEMENTS D'IMPOTS (SAUF IS)</t>
  </si>
  <si>
    <t>772000</t>
  </si>
  <si>
    <t>PRODUITS EXCEPTIONNEL / EXERCICES ANTÉRIEURS</t>
  </si>
  <si>
    <t>775100</t>
  </si>
  <si>
    <t>PRODUITS DE CESSIONS D'IMMOB INCORPORELLES</t>
  </si>
  <si>
    <t>775200</t>
  </si>
  <si>
    <t>PRODUITS DE CESSIONS D'IMMOB CORPORELLES</t>
  </si>
  <si>
    <t>775600</t>
  </si>
  <si>
    <t>PRODUIT CESSION ACTIF IMMO. FINANCIERE</t>
  </si>
  <si>
    <t>777000</t>
  </si>
  <si>
    <t>QUOTE-PART DE SUBVENT D'INVEST VIRÉE AU RÉSULTAT</t>
  </si>
  <si>
    <t>778000</t>
  </si>
  <si>
    <t>AUTRES PRODUITS EXCEPTIONNELS</t>
  </si>
  <si>
    <t>781110</t>
  </si>
  <si>
    <t>REPR./ AMORT IMMO. INCORPORELLES</t>
  </si>
  <si>
    <t>781120</t>
  </si>
  <si>
    <t>REPR./ AMORT IMMO. CORPORELLES</t>
  </si>
  <si>
    <t>781500</t>
  </si>
  <si>
    <t>REPRISES / PROV D EXPLOITATION</t>
  </si>
  <si>
    <t>781610</t>
  </si>
  <si>
    <t>REPR./ DEPRECIATION IMMO. INCORPORELLES</t>
  </si>
  <si>
    <t>781620</t>
  </si>
  <si>
    <t>REPR./ DEPRECIATION IMMO. CORPORELLES</t>
  </si>
  <si>
    <t>781730</t>
  </si>
  <si>
    <t>REPR. / DEPRECIATIONS STOCKS</t>
  </si>
  <si>
    <t>781740</t>
  </si>
  <si>
    <t>REPR. / DEPRECIATIONS CREANCES</t>
  </si>
  <si>
    <t>786500</t>
  </si>
  <si>
    <t>REPRISES PROV FINANCIERES</t>
  </si>
  <si>
    <t>786620</t>
  </si>
  <si>
    <t>REPR./DEPRECIAT° IMMO FINANCIERE</t>
  </si>
  <si>
    <t>786650</t>
  </si>
  <si>
    <t>REPR./DEPRECIAT ° V.M.P.</t>
  </si>
  <si>
    <t>787000</t>
  </si>
  <si>
    <t>REPR./ AMORT, DEP &amp; PROV CH. EXCEPTIONNELLES</t>
  </si>
  <si>
    <t>787250</t>
  </si>
  <si>
    <t>REP./AMORTISSEMENTS DEROGATOIRES</t>
  </si>
  <si>
    <t>787400</t>
  </si>
  <si>
    <t>REP./AUTRES PROV REGLEMENTEES</t>
  </si>
  <si>
    <t>787500</t>
  </si>
  <si>
    <t>REPRISES / PROV EXCEPTIONNELLES</t>
  </si>
  <si>
    <t>789400</t>
  </si>
  <si>
    <t>REPR. /ENGAGEMENTS À RÉALISER /SUBVENTIONS ATTRIBUÉES</t>
  </si>
  <si>
    <t>791000</t>
  </si>
  <si>
    <t>TRANSFERT DE CHARGES D'EXPLOITATION</t>
  </si>
  <si>
    <t>791100</t>
  </si>
  <si>
    <t>REMBOURSEMENT D'ASSURANCE</t>
  </si>
  <si>
    <t>791200</t>
  </si>
  <si>
    <t>REMBOURSEMENT FORMATIONS</t>
  </si>
  <si>
    <t>791300</t>
  </si>
  <si>
    <t>TICKETS RESTAURANTS</t>
  </si>
  <si>
    <t>791350</t>
  </si>
  <si>
    <t>TRANSFERT AVANTAGE EN NATURE</t>
  </si>
  <si>
    <t>791400</t>
  </si>
  <si>
    <t>TRANSFERT FRAIS DE PERSONNEL</t>
  </si>
  <si>
    <t>791900</t>
  </si>
  <si>
    <t>REMBOURSEMENT FRAIS</t>
  </si>
  <si>
    <t>796000</t>
  </si>
  <si>
    <t>TRANSFERT DE CHARGES FINANCIÈRES</t>
  </si>
  <si>
    <t>797000</t>
  </si>
  <si>
    <t>TRANSFERT DE CHARGES EXCEPTIONNELLES</t>
  </si>
  <si>
    <t>860000</t>
  </si>
  <si>
    <t>EMPLOIS DES CONTRIBUTIONS VOLONTAIRES EN NATURE</t>
  </si>
  <si>
    <t>Autre</t>
  </si>
  <si>
    <t>870000</t>
  </si>
  <si>
    <t>CONTRIBUTIONS VOLONTAIRES EN NATURE</t>
  </si>
  <si>
    <t>880000</t>
  </si>
  <si>
    <t>Résultat en instance d'affectation</t>
  </si>
  <si>
    <t>890000</t>
  </si>
  <si>
    <t>Bilan d'ouverture</t>
  </si>
  <si>
    <t>999999</t>
  </si>
  <si>
    <t>Compte temporaire à régulariser</t>
  </si>
  <si>
    <t>Conseil régional</t>
  </si>
  <si>
    <t>Conseil général</t>
  </si>
  <si>
    <t>Municipalités / intercommunalités</t>
  </si>
  <si>
    <t>Clients</t>
  </si>
  <si>
    <t>N</t>
  </si>
  <si>
    <t>N-1</t>
  </si>
  <si>
    <t>Ministère / DDJS</t>
  </si>
  <si>
    <t>Provisions pour charges LT hors PIDR</t>
  </si>
  <si>
    <t>Provisions pour indemnités de retraite</t>
  </si>
  <si>
    <t>n</t>
  </si>
  <si>
    <t>CONFIGURATION</t>
  </si>
  <si>
    <t>Parametre</t>
  </si>
  <si>
    <t>Annee N</t>
  </si>
  <si>
    <t>Anne N-1</t>
  </si>
  <si>
    <t>type période debut</t>
  </si>
  <si>
    <t>Exercice</t>
  </si>
  <si>
    <t>postionRelative</t>
  </si>
  <si>
    <t>type période fin</t>
  </si>
  <si>
    <t>Periode</t>
  </si>
  <si>
    <t xml:space="preserve"> </t>
  </si>
  <si>
    <t>Type devise</t>
  </si>
  <si>
    <t>Simulation</t>
  </si>
  <si>
    <t>Approche</t>
  </si>
  <si>
    <t>type periode</t>
  </si>
  <si>
    <t>Tenue de compte</t>
  </si>
  <si>
    <t>oui</t>
  </si>
  <si>
    <t>Reporting</t>
  </si>
  <si>
    <t>non</t>
  </si>
  <si>
    <t>,</t>
  </si>
  <si>
    <t xml:space="preserve">   </t>
  </si>
  <si>
    <t>Paramètres</t>
  </si>
  <si>
    <t>Valeur</t>
  </si>
  <si>
    <t>Date de fin d'analyse :</t>
  </si>
  <si>
    <t xml:space="preserve">Date de fin de période N-1 : </t>
  </si>
  <si>
    <t>Approche :</t>
  </si>
  <si>
    <t>Simulation :</t>
  </si>
  <si>
    <t>Type devise :</t>
  </si>
  <si>
    <t xml:space="preserve">Etablissement : </t>
  </si>
  <si>
    <t>03</t>
  </si>
  <si>
    <t>Montant Inverse</t>
  </si>
  <si>
    <t>Identifiant</t>
  </si>
  <si>
    <t>oidFamilleRubrique</t>
  </si>
  <si>
    <t>Description famille</t>
  </si>
  <si>
    <t>Devise</t>
  </si>
  <si>
    <t xml:space="preserve">Approche </t>
  </si>
  <si>
    <t>ecompta_consultationrubriquecompte.dfm</t>
  </si>
  <si>
    <t>True</t>
  </si>
  <si>
    <t>Resultat</t>
  </si>
  <si>
    <t>Code rubrique</t>
  </si>
  <si>
    <t>9C</t>
  </si>
  <si>
    <t>Produits centre de formation a</t>
  </si>
  <si>
    <t>8C</t>
  </si>
  <si>
    <t>Charges centre de formation ag</t>
  </si>
  <si>
    <t>Nature</t>
  </si>
  <si>
    <t>Libelllé</t>
  </si>
  <si>
    <t>Montant Signé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</si>
  <si>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</si>
  <si>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</si>
  <si>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</si>
  <si>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</si>
  <si>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</si>
  <si>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</si>
  <si>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</si>
  <si>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</si>
  <si>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</si>
  <si>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</si>
  <si>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</si>
  <si>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</si>
  <si>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</si>
  <si>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</si>
  <si>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</si>
  <si>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</si>
  <si>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</si>
  <si>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</si>
  <si>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</si>
  <si>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</si>
  <si>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Engagement pour indemnités de retraite</t>
  </si>
  <si>
    <t>Exercices</t>
  </si>
  <si>
    <t>Date Fin N-1</t>
  </si>
  <si>
    <t>Date Fin N</t>
  </si>
  <si>
    <t>Acquisitions &amp;</t>
  </si>
  <si>
    <t>Augmentations</t>
  </si>
  <si>
    <t>NAT</t>
  </si>
  <si>
    <t>Fonds associatifs</t>
  </si>
  <si>
    <t>Frais d'établissement</t>
  </si>
  <si>
    <t>Frais de recherche et développement</t>
  </si>
  <si>
    <t>Donations temporaires d'usufruit</t>
  </si>
  <si>
    <t>Concessions, brevets, licences, marques, procédés,logiciels, droits et valeurs similaires</t>
  </si>
  <si>
    <t>Immobilisations incorporelles en cours</t>
  </si>
  <si>
    <t>Terrains</t>
  </si>
  <si>
    <t>Constructions</t>
  </si>
  <si>
    <t>Installations techniques, matériel et outillage industriels</t>
  </si>
  <si>
    <t>Immobilisations corporelles en cours</t>
  </si>
  <si>
    <t>Biens reçus par legs ou donations destinées à être cédés</t>
  </si>
  <si>
    <t>Participations et créances rattachées</t>
  </si>
  <si>
    <t>Autres titres immobilisés</t>
  </si>
  <si>
    <t>Prêts</t>
  </si>
  <si>
    <t xml:space="preserve">Autres  </t>
  </si>
  <si>
    <t>ACTIF IMMOBILISE</t>
  </si>
  <si>
    <t>ACTIF CIRCULANT</t>
  </si>
  <si>
    <t>Stocks et en-cours</t>
  </si>
  <si>
    <t>Créances</t>
  </si>
  <si>
    <t>Créances clients, usagers et comptes rattachés</t>
  </si>
  <si>
    <t>Créances reçues par legs ou donations</t>
  </si>
  <si>
    <t>TOTAL I</t>
  </si>
  <si>
    <t>TOTAL II</t>
  </si>
  <si>
    <t>Frais d'émission des emprunts (III)</t>
  </si>
  <si>
    <t>Ecarts de conversion Actif (V)</t>
  </si>
  <si>
    <t>TOTAL I+II+III+IV+V</t>
  </si>
  <si>
    <t>FONDS PROPRES</t>
  </si>
  <si>
    <t>Fonds propres sans droit de reprise</t>
  </si>
  <si>
    <t>Fonds propres statutaires</t>
  </si>
  <si>
    <t>Fonds propres avec droit de reprise</t>
  </si>
  <si>
    <t>Fonds statutaires</t>
  </si>
  <si>
    <t>Ecarts de réévaluation</t>
  </si>
  <si>
    <t>Réserves statutaires ou contractuelles</t>
  </si>
  <si>
    <t>Réserves pour projets de l'entité</t>
  </si>
  <si>
    <t>Excédent ou déficit de l'exercice</t>
  </si>
  <si>
    <t>Situation nette</t>
  </si>
  <si>
    <t>Fonds propres consomptibles</t>
  </si>
  <si>
    <t>Provisions réglementés</t>
  </si>
  <si>
    <t>FONDS REPORTES ET DEDIES</t>
  </si>
  <si>
    <t>Fonds reportés liés aux legs et donations</t>
  </si>
  <si>
    <t>Fonds dédiés</t>
  </si>
  <si>
    <t>PROVISIONS</t>
  </si>
  <si>
    <t>TOTAL III</t>
  </si>
  <si>
    <t>DETTES</t>
  </si>
  <si>
    <t>Emprunts obligataires et assimilés (titres associatifs)</t>
  </si>
  <si>
    <t>Emprunts et dettes auprès de établissements de crédit</t>
  </si>
  <si>
    <t>Emprunt et dettes financières diverses</t>
  </si>
  <si>
    <t>Dettes fournisseurs et comptes rattachés</t>
  </si>
  <si>
    <t>Dettes des legs et donations</t>
  </si>
  <si>
    <t>Dettes fiscales et sociales</t>
  </si>
  <si>
    <t>Dettes sur immobilisations et comptes rattachés</t>
  </si>
  <si>
    <t>TOTAL IV</t>
  </si>
  <si>
    <t>Ecarts de conversion Passif (V)</t>
  </si>
  <si>
    <t>PRODUITS D'EXPLOITATION</t>
  </si>
  <si>
    <t>Cotisations</t>
  </si>
  <si>
    <t>Ventes de biens et services</t>
  </si>
  <si>
    <t>Produits de tiers financeurs</t>
  </si>
  <si>
    <t xml:space="preserve">   Ventes de biens  </t>
  </si>
  <si>
    <t xml:space="preserve">      dont ventes de dons en nature</t>
  </si>
  <si>
    <t xml:space="preserve">   Ventes de prestations de service</t>
  </si>
  <si>
    <t xml:space="preserve">      dont parrainages</t>
  </si>
  <si>
    <t xml:space="preserve">   Concours publics et subventions d'exploitation</t>
  </si>
  <si>
    <t xml:space="preserve">   Versements des fondateurs ou consommations de la dotation consomptible</t>
  </si>
  <si>
    <t xml:space="preserve">   Ressources liées à la générosité du public</t>
  </si>
  <si>
    <t xml:space="preserve">      Dons manuels</t>
  </si>
  <si>
    <t xml:space="preserve">      Mécénats</t>
  </si>
  <si>
    <t xml:space="preserve">      Legs, donations et assurance-vie</t>
  </si>
  <si>
    <t xml:space="preserve">   Contributions financières</t>
  </si>
  <si>
    <t>Reprises sur amortissements, dépréciations, provisions et transferts de charges</t>
  </si>
  <si>
    <t>Utilisations des fonds dédiés</t>
  </si>
  <si>
    <t>Autres produits</t>
  </si>
  <si>
    <t>CHARGES D'EXPLOITATION</t>
  </si>
  <si>
    <t>Achats de marchandises</t>
  </si>
  <si>
    <t>Variation de stock</t>
  </si>
  <si>
    <t>Autres achats et charges externes</t>
  </si>
  <si>
    <t>Aides financières</t>
  </si>
  <si>
    <t>Impôts, taxes et versements assimilés</t>
  </si>
  <si>
    <t>Salaires et traitements</t>
  </si>
  <si>
    <t>Charges sociales</t>
  </si>
  <si>
    <t>Dotations aux amortissements et aux dépréciations</t>
  </si>
  <si>
    <t>Reports en fonds dédiés</t>
  </si>
  <si>
    <t>1. RESULTAT D'EXPLOITATION (I-II)</t>
  </si>
  <si>
    <t>PRODUITS FINANCIERS</t>
  </si>
  <si>
    <t>De participation</t>
  </si>
  <si>
    <t>D'autres valeurs mobilières et créances de l'actif immobilisé</t>
  </si>
  <si>
    <t>Autres intérêts et produits assimilés</t>
  </si>
  <si>
    <t>Reprises sur provisions, dépréciations et transferts de charge</t>
  </si>
  <si>
    <t>Différences positives de change</t>
  </si>
  <si>
    <t>Produits nets sur cessions de valeurs mobilières de placement</t>
  </si>
  <si>
    <t>CHARGES FINANCIERES</t>
  </si>
  <si>
    <t>Intérêts et charges assimilés</t>
  </si>
  <si>
    <t>Différences négatives de change</t>
  </si>
  <si>
    <t>Charges nettes sur cessions de valeurs mobilières de placement</t>
  </si>
  <si>
    <t>2. RESULTAT FINANCIER (III-IV)</t>
  </si>
  <si>
    <t>3. RESULTAT COURANT AVANT IMPOTS (I-II+III-IV)</t>
  </si>
  <si>
    <t>PRODUITS EXCEPTIONNELS</t>
  </si>
  <si>
    <t>Reprises sur provisions, dépréciations et transferts de charges</t>
  </si>
  <si>
    <t>TOTAL V</t>
  </si>
  <si>
    <t>CHARGES EXCEPTIONNELLES</t>
  </si>
  <si>
    <t>TOTAL VI</t>
  </si>
  <si>
    <t>4. RESULTAT EXCEPTIONNEL (V-VI)</t>
  </si>
  <si>
    <t>Participation des salariés au résultat (VII)</t>
  </si>
  <si>
    <t>Impôts sur les bénéfices (VIII)</t>
  </si>
  <si>
    <t>TOTAL DES PRODUITS (I+III+V)</t>
  </si>
  <si>
    <t>TOTAL DES CHARGES (II+IV+VI+VII+VIII)</t>
  </si>
  <si>
    <t>EXCEDENT OU DEFICIT</t>
  </si>
  <si>
    <t>Dons en nature</t>
  </si>
  <si>
    <t>Bénévolat</t>
  </si>
  <si>
    <t>CHARGES DES CONTRIBUTIONS VOLONTAIRES EN NATURE</t>
  </si>
  <si>
    <t>Secours en nature</t>
  </si>
  <si>
    <t>Mises à dispositions gratuite de biens</t>
  </si>
  <si>
    <t xml:space="preserve">Personnel bénévole </t>
  </si>
  <si>
    <t>TOTAL GENERAL I+II+III+IV+V</t>
  </si>
  <si>
    <t>Primes de remboursement des emprunts (IV)</t>
  </si>
  <si>
    <t>NBA01</t>
  </si>
  <si>
    <t>NBA02</t>
  </si>
  <si>
    <t>NBA03</t>
  </si>
  <si>
    <t>NBA04</t>
  </si>
  <si>
    <t>NBA05</t>
  </si>
  <si>
    <t>NBA06</t>
  </si>
  <si>
    <t>NBA07</t>
  </si>
  <si>
    <t>NBA08</t>
  </si>
  <si>
    <t>NBA09</t>
  </si>
  <si>
    <t>NBA10</t>
  </si>
  <si>
    <t>NBA11</t>
  </si>
  <si>
    <t>NBA12</t>
  </si>
  <si>
    <t>NBA13</t>
  </si>
  <si>
    <t>NBA14</t>
  </si>
  <si>
    <t>NBA15</t>
  </si>
  <si>
    <t>NBA16</t>
  </si>
  <si>
    <t>NBA17</t>
  </si>
  <si>
    <t>NBA18</t>
  </si>
  <si>
    <t>NBA19</t>
  </si>
  <si>
    <t>NBA20</t>
  </si>
  <si>
    <t>NBA21</t>
  </si>
  <si>
    <t>NBA22</t>
  </si>
  <si>
    <t>NBA23</t>
  </si>
  <si>
    <t>NBA24</t>
  </si>
  <si>
    <t>NBA25</t>
  </si>
  <si>
    <t>NBA26</t>
  </si>
  <si>
    <t>NBA27</t>
  </si>
  <si>
    <t>NBA28</t>
  </si>
  <si>
    <t>NBA29</t>
  </si>
  <si>
    <t>NBA30</t>
  </si>
  <si>
    <t>NBA31</t>
  </si>
  <si>
    <t>NBA32</t>
  </si>
  <si>
    <t>NBA33</t>
  </si>
  <si>
    <t>NBA34</t>
  </si>
  <si>
    <t>NBA35</t>
  </si>
  <si>
    <t>NBA36</t>
  </si>
  <si>
    <t>NBA37</t>
  </si>
  <si>
    <t>NBA38</t>
  </si>
  <si>
    <t>NBA39</t>
  </si>
  <si>
    <t>NBA40</t>
  </si>
  <si>
    <t>NBA41</t>
  </si>
  <si>
    <t>NBA42</t>
  </si>
  <si>
    <t>NBA43</t>
  </si>
  <si>
    <t>NBA44</t>
  </si>
  <si>
    <t>NBA45</t>
  </si>
  <si>
    <t>NBA46</t>
  </si>
  <si>
    <t>NBA47</t>
  </si>
  <si>
    <t>NBA48</t>
  </si>
  <si>
    <t>NBA49</t>
  </si>
  <si>
    <t>NBA50</t>
  </si>
  <si>
    <t>NBA51</t>
  </si>
  <si>
    <t>NBA52</t>
  </si>
  <si>
    <t>NBA53</t>
  </si>
  <si>
    <t>NBA54</t>
  </si>
  <si>
    <t>NBP01</t>
  </si>
  <si>
    <t>NBP02</t>
  </si>
  <si>
    <t>NBP03</t>
  </si>
  <si>
    <t>NBP04</t>
  </si>
  <si>
    <t>NBP05</t>
  </si>
  <si>
    <t>NBP06</t>
  </si>
  <si>
    <t>NBP07</t>
  </si>
  <si>
    <t>NBP08</t>
  </si>
  <si>
    <t>NBP09</t>
  </si>
  <si>
    <t>NBP10</t>
  </si>
  <si>
    <t>NBP11</t>
  </si>
  <si>
    <t>NBP12</t>
  </si>
  <si>
    <t>NBP13</t>
  </si>
  <si>
    <t>NBP14</t>
  </si>
  <si>
    <t>NBP15</t>
  </si>
  <si>
    <t>NBP16</t>
  </si>
  <si>
    <t>NBP17</t>
  </si>
  <si>
    <t>NBP18</t>
  </si>
  <si>
    <t>NBP19</t>
  </si>
  <si>
    <t>NBP20</t>
  </si>
  <si>
    <t>NBP21</t>
  </si>
  <si>
    <t>NBP22</t>
  </si>
  <si>
    <t>NBP23</t>
  </si>
  <si>
    <t>NBP24</t>
  </si>
  <si>
    <t>NBP25</t>
  </si>
  <si>
    <t>NBP26</t>
  </si>
  <si>
    <t>NBP27</t>
  </si>
  <si>
    <t>NBP28</t>
  </si>
  <si>
    <t>NRE01</t>
  </si>
  <si>
    <t>NRE02</t>
  </si>
  <si>
    <t>NRE03</t>
  </si>
  <si>
    <t>NRE04</t>
  </si>
  <si>
    <t>NRE05</t>
  </si>
  <si>
    <t>NRE06</t>
  </si>
  <si>
    <t>NRE07</t>
  </si>
  <si>
    <t>NRE08</t>
  </si>
  <si>
    <t>NRE09</t>
  </si>
  <si>
    <t>NRE10</t>
  </si>
  <si>
    <t>NRE11</t>
  </si>
  <si>
    <t>NRE12</t>
  </si>
  <si>
    <t>NRE13</t>
  </si>
  <si>
    <t>NRE14</t>
  </si>
  <si>
    <t>NRE15</t>
  </si>
  <si>
    <t>NRE16</t>
  </si>
  <si>
    <t>NRE17</t>
  </si>
  <si>
    <t>NRE18</t>
  </si>
  <si>
    <t>NRE19</t>
  </si>
  <si>
    <t>NRE20</t>
  </si>
  <si>
    <t>NRE21</t>
  </si>
  <si>
    <t>NRE22</t>
  </si>
  <si>
    <t>NRE23</t>
  </si>
  <si>
    <t>NRE24</t>
  </si>
  <si>
    <t>NRE25</t>
  </si>
  <si>
    <t>NRE26</t>
  </si>
  <si>
    <t>NRE27</t>
  </si>
  <si>
    <t>NRE28</t>
  </si>
  <si>
    <t>NRE29</t>
  </si>
  <si>
    <t>NRE30</t>
  </si>
  <si>
    <t>NRE31</t>
  </si>
  <si>
    <t>NRE32</t>
  </si>
  <si>
    <t>NRE33</t>
  </si>
  <si>
    <t>NRE34</t>
  </si>
  <si>
    <t>NRE35</t>
  </si>
  <si>
    <t>NRE36</t>
  </si>
  <si>
    <t>NRE37</t>
  </si>
  <si>
    <t>NRE38</t>
  </si>
  <si>
    <t>NRE39</t>
  </si>
  <si>
    <t>NRE40</t>
  </si>
  <si>
    <t>NRE41</t>
  </si>
  <si>
    <t>NRE42</t>
  </si>
  <si>
    <t>NRE43</t>
  </si>
  <si>
    <t>NRE44</t>
  </si>
  <si>
    <t>NRE45</t>
  </si>
  <si>
    <t>NRE46</t>
  </si>
  <si>
    <t>NRE47</t>
  </si>
  <si>
    <t>NRE48</t>
  </si>
  <si>
    <t>NRE49</t>
  </si>
  <si>
    <t>NRE50</t>
  </si>
  <si>
    <t>NSP01</t>
  </si>
  <si>
    <t>NSP02</t>
  </si>
  <si>
    <t>NSP03</t>
  </si>
  <si>
    <t>NSP04</t>
  </si>
  <si>
    <t>NSP05</t>
  </si>
  <si>
    <t>NSP06</t>
  </si>
  <si>
    <t>EC01</t>
  </si>
  <si>
    <t>EC06</t>
  </si>
  <si>
    <t>EC07</t>
  </si>
  <si>
    <t>EC08</t>
  </si>
  <si>
    <t>Ancienne rubrique</t>
  </si>
  <si>
    <t>Nouvelles rubriques</t>
  </si>
  <si>
    <t>BA11</t>
  </si>
  <si>
    <t>BA13</t>
  </si>
  <si>
    <t>BA15</t>
  </si>
  <si>
    <t>BA17</t>
  </si>
  <si>
    <t>BP10</t>
  </si>
  <si>
    <t>BP11</t>
  </si>
  <si>
    <t>BP12</t>
  </si>
  <si>
    <t>BP04</t>
  </si>
  <si>
    <t>RE10</t>
  </si>
  <si>
    <t>RE15</t>
  </si>
  <si>
    <t>NRE51</t>
  </si>
  <si>
    <t>NEC02</t>
  </si>
  <si>
    <t>NEC03</t>
  </si>
  <si>
    <t>NEC04</t>
  </si>
  <si>
    <t>NEC05</t>
  </si>
  <si>
    <t>NEC06</t>
  </si>
  <si>
    <t>NEC07</t>
  </si>
  <si>
    <t>NEC08</t>
  </si>
  <si>
    <t>Cessions / Remboursements d'immobilisations</t>
  </si>
  <si>
    <t>Anciennes rubriques</t>
  </si>
  <si>
    <t>NRE221</t>
  </si>
  <si>
    <t>Associations affiliées (créances)</t>
  </si>
  <si>
    <t>Associations affiliées (dettes)</t>
  </si>
  <si>
    <t>Autres (actif circulant)</t>
  </si>
  <si>
    <t>Autres (réserves)</t>
  </si>
  <si>
    <t>Autres (aides)</t>
  </si>
  <si>
    <t>Autres (ressources)</t>
  </si>
  <si>
    <t>Autres (emplois)</t>
  </si>
  <si>
    <t>Autres dettes (bilan passif)</t>
  </si>
  <si>
    <t>Avances et acomptes (immo incorp)</t>
  </si>
  <si>
    <t>Avances et acomptes (immo corp)</t>
  </si>
  <si>
    <t>Dotations aux amortissements, aux dépréciations et aux provisions (charges finan)</t>
  </si>
  <si>
    <t>Dotations aux amortissements, aux dépréciations et aux provisions (charges except)</t>
  </si>
  <si>
    <t>Fonds propres complémentaires (sans drt rep)</t>
  </si>
  <si>
    <t>Fonds propres complémentaires (avec drt rep)</t>
  </si>
  <si>
    <t>Immobilisations incorporelles (iib)</t>
  </si>
  <si>
    <t>Immobilisations corporelles (icb)</t>
  </si>
  <si>
    <t>Immobilisations en cours (iecb)</t>
  </si>
  <si>
    <t>Immobilisations financières (ifb)</t>
  </si>
  <si>
    <t>Immobilisations incorporelles (iiap)</t>
  </si>
  <si>
    <t>Immobilisations corporelles (icap)</t>
  </si>
  <si>
    <t>Immobilisations en cours (iecap)</t>
  </si>
  <si>
    <t>Immobilisations financières (ifap)</t>
  </si>
  <si>
    <t>Immobilisations incorporelles (iin)</t>
  </si>
  <si>
    <t>Immobilisations corporelles (icn)</t>
  </si>
  <si>
    <t>Immobilisations en cours (iecn)</t>
  </si>
  <si>
    <t>Immobilisations financières (ifn)</t>
  </si>
  <si>
    <t>Instruments de trésorerie (actif circulant)</t>
  </si>
  <si>
    <t>Instruments de trésorerie (bilan passif)</t>
  </si>
  <si>
    <t>Prestations en nature (contrib vol nat)</t>
  </si>
  <si>
    <t>Prestations en nature (charges contrib vol nat)</t>
  </si>
  <si>
    <t>Sur opération de gestion (prod except)</t>
  </si>
  <si>
    <t>Sur opération en capital (prod except)</t>
  </si>
  <si>
    <t>Sur opération de gestion (charges except)</t>
  </si>
  <si>
    <t>Sur opération en capital (charges except)</t>
  </si>
  <si>
    <t>FFT</t>
  </si>
  <si>
    <t>Aides fédérales reçues</t>
  </si>
  <si>
    <t>Charges autres (édition, promo</t>
  </si>
  <si>
    <t>Charges d'administration du sp</t>
  </si>
  <si>
    <t>Charges d'animation - communic</t>
  </si>
  <si>
    <t>Charges sportives &amp; éducatives</t>
  </si>
  <si>
    <t>Produits d'administration du s</t>
  </si>
  <si>
    <t>Produits sportifs &amp; éducatifs</t>
  </si>
  <si>
    <t>Subventions publiques reçues</t>
  </si>
  <si>
    <t>AM02</t>
  </si>
  <si>
    <t>E5819C9783A00004070B000005AD001C</t>
  </si>
  <si>
    <t>AM03</t>
  </si>
  <si>
    <t>E5819C9783A00004070B000005AD001F</t>
  </si>
  <si>
    <t>AM06</t>
  </si>
  <si>
    <t>E5819C9783A00004070B000005AD0021</t>
  </si>
  <si>
    <t>AM07</t>
  </si>
  <si>
    <t>E5819C9783A00004070B000005AD0025</t>
  </si>
  <si>
    <t>AM13</t>
  </si>
  <si>
    <t>E5819C9783A00004070B000005AD0027</t>
  </si>
  <si>
    <t>AM14</t>
  </si>
  <si>
    <t>E5819C9783A00004070B000005AD0029</t>
  </si>
  <si>
    <t>AM15</t>
  </si>
  <si>
    <t>E5819C9783A00004070B000005AD002B</t>
  </si>
  <si>
    <t>E5819C9783A00004070B000005AD0034</t>
  </si>
  <si>
    <t>E5819C9783A00004070B000005AD0036</t>
  </si>
  <si>
    <t>E5819C9783A00004070B000005AD0039</t>
  </si>
  <si>
    <t>E5819C9783A00004070B000005AD003B</t>
  </si>
  <si>
    <t>ER02</t>
  </si>
  <si>
    <t>E5819C9783A00004070B000005AD003D</t>
  </si>
  <si>
    <t>ER03</t>
  </si>
  <si>
    <t>E5819C9783A00004070B000005AD0040</t>
  </si>
  <si>
    <t>FP01</t>
  </si>
  <si>
    <t>E5819C9783A00004070B000005AD0001</t>
  </si>
  <si>
    <t>FP02</t>
  </si>
  <si>
    <t>Charges Personnel</t>
  </si>
  <si>
    <t>E5819C9783A00004070B000005AD0003</t>
  </si>
  <si>
    <t>IM02</t>
  </si>
  <si>
    <t>Acquisitions Immos incorporelles</t>
  </si>
  <si>
    <t>E5819C9783A00004070B000005AD000A</t>
  </si>
  <si>
    <t>IM03</t>
  </si>
  <si>
    <t>Diminutions Immos Incorporelles</t>
  </si>
  <si>
    <t>E5819C9783A00004070B000005AD000C</t>
  </si>
  <si>
    <t>IM06</t>
  </si>
  <si>
    <t>Acquisitions Immos Corporelles</t>
  </si>
  <si>
    <t>E5819C9783A00004070B000005AD000E</t>
  </si>
  <si>
    <t>IM07</t>
  </si>
  <si>
    <t>Diminutions Immos Corporelles</t>
  </si>
  <si>
    <t>E5819C9783A00004070B000005AD0010</t>
  </si>
  <si>
    <t>IM10</t>
  </si>
  <si>
    <t>Acquisitions Immos en cours</t>
  </si>
  <si>
    <t>E5819C9783A00004070B000005AD0012</t>
  </si>
  <si>
    <t>IM12</t>
  </si>
  <si>
    <t>Virt poste à poste Immos Financieres</t>
  </si>
  <si>
    <t>E5819C9783A00004070B000005AD0014</t>
  </si>
  <si>
    <t>IM14</t>
  </si>
  <si>
    <t>E5819C9783A00004070B000005AD0016</t>
  </si>
  <si>
    <t>IM15</t>
  </si>
  <si>
    <t>E5819C9783A00004070B000005AD0018</t>
  </si>
  <si>
    <t>E5819C9783A00004070B00002B49AA4B</t>
  </si>
  <si>
    <t>E5819C9783A00004070B00002B49AA49</t>
  </si>
  <si>
    <t>Associations affiliées</t>
  </si>
  <si>
    <t>E5819C9783A00004070B00002B49AA4D</t>
  </si>
  <si>
    <t>E5819C9783A00004070B00002B49AA4F</t>
  </si>
  <si>
    <t>E5819C9783A00004070B00002B49AA53</t>
  </si>
  <si>
    <t>E5819C9783A00004070B00002B49AA57</t>
  </si>
  <si>
    <t>E5819C9783A00004070B00002B49AA59</t>
  </si>
  <si>
    <t>PR01</t>
  </si>
  <si>
    <t>E5819C9783A00004070B000008470001</t>
  </si>
  <si>
    <t>PR02</t>
  </si>
  <si>
    <t>E5819C9783A00004070B000008470003</t>
  </si>
  <si>
    <t>PR03</t>
  </si>
  <si>
    <t>E5819C9783A00004070B000008470005</t>
  </si>
  <si>
    <t>PR04</t>
  </si>
  <si>
    <t>E5819C9783A00004070B000005AD002D</t>
  </si>
  <si>
    <t>PR05</t>
  </si>
  <si>
    <t>E5819C9783A00004070B000005AD002F</t>
  </si>
  <si>
    <t>PR06</t>
  </si>
  <si>
    <t>E5819C9783A00004070B000005AD0031</t>
  </si>
  <si>
    <t>PR07</t>
  </si>
  <si>
    <t>E5819C9783A00004070B000008470007</t>
  </si>
  <si>
    <t>PR08</t>
  </si>
  <si>
    <t>E5819C9783A00004070B000008470009</t>
  </si>
  <si>
    <t>PR09</t>
  </si>
  <si>
    <t>E5819C9783A00004070B00000847000B</t>
  </si>
  <si>
    <t>TS01</t>
  </si>
  <si>
    <t>E5819C9783A00004070B000005AD0005</t>
  </si>
  <si>
    <t>Instruments de trésorerie</t>
  </si>
  <si>
    <t>E5819C9783A00004070B00002B3C00DB</t>
  </si>
  <si>
    <t>E5819C9783A00004070B00002B3C00E2</t>
  </si>
  <si>
    <t>Ventes de biens</t>
  </si>
  <si>
    <t>E5819C9783A00004070B00002B3C00E4</t>
  </si>
  <si>
    <t>dont ventes de dons en nature</t>
  </si>
  <si>
    <t>E5819C9783A00004070B00002B3C00E9</t>
  </si>
  <si>
    <t>Ventes de prestations de services</t>
  </si>
  <si>
    <t>E5819C9783A00004070B00002B3C00EB</t>
  </si>
  <si>
    <t>dont parrainages</t>
  </si>
  <si>
    <t>E5819C9783A00004070B00002B3C00EE</t>
  </si>
  <si>
    <t>Concours publics et subventions d'exploitation</t>
  </si>
  <si>
    <t>E5819C9783A00004070B00002B3C00F0</t>
  </si>
  <si>
    <t>Versements des fondateurs ou consommation de la dotation consomptible</t>
  </si>
  <si>
    <t>E5819C9783A00004070B00002B3C00F2</t>
  </si>
  <si>
    <t>Dons manuels</t>
  </si>
  <si>
    <t>E5819C9783A00004070B00002B3C00F4</t>
  </si>
  <si>
    <t>Mécénats</t>
  </si>
  <si>
    <t>E5819C9783A00004070B00002B3C00F6</t>
  </si>
  <si>
    <t>Legs donations et assurances vie</t>
  </si>
  <si>
    <t>E5819C9783A00004070B00002B3C00F8</t>
  </si>
  <si>
    <t>Contributions financières</t>
  </si>
  <si>
    <t>E5819C9783A00004070B00002B3C00FA</t>
  </si>
  <si>
    <t>E5819C9783A00004070B00002B3C00FC</t>
  </si>
  <si>
    <t>Utilisation des fonds dédiés</t>
  </si>
  <si>
    <t>E5819C9783A00004070B00002B3C00FF</t>
  </si>
  <si>
    <t>E5819C9783A00004070B00002B3C0101</t>
  </si>
  <si>
    <t>E5819C9783A00004070B00002B3C0104</t>
  </si>
  <si>
    <t>E5819C9783A00004070B00002B3C0107</t>
  </si>
  <si>
    <t>E5819C9783A00004070B00002B3C0109</t>
  </si>
  <si>
    <t>E5819C9783A00004070B00002B3C010E</t>
  </si>
  <si>
    <t>Impots taxes et versements assimilés</t>
  </si>
  <si>
    <t>E5819C9783A00004070B00002B3C0110</t>
  </si>
  <si>
    <t>E5819C9783A00004070B00002B3C0112</t>
  </si>
  <si>
    <t>E5819C9783A00004070B00002B3C0114</t>
  </si>
  <si>
    <t>Dotations aux amortissements et dépréciations</t>
  </si>
  <si>
    <t>E5819C9783A00004070B00002B3C0117</t>
  </si>
  <si>
    <t>Dotations aux amortissements</t>
  </si>
  <si>
    <t>E5819C9783A00004070B00002D810873</t>
  </si>
  <si>
    <t>E5819C9783A00004070B00002B3C011A</t>
  </si>
  <si>
    <t>E5819C9783A00004070B00002B3C011C</t>
  </si>
  <si>
    <t>E5819C9783A00004070B00002B3C011E</t>
  </si>
  <si>
    <t>Produits financiers de participation</t>
  </si>
  <si>
    <t>E5819C9783A00004070B00002B3C0122</t>
  </si>
  <si>
    <t>Produits financiers d'autres valeurs mobilières et créances et l'actif immobilisé</t>
  </si>
  <si>
    <t>E5819C9783A00004070B00002B3C0124</t>
  </si>
  <si>
    <t>Porduits financiers Autres intérêtset produits assimilés</t>
  </si>
  <si>
    <t>E5819C9783A00004070B00002B3C0126</t>
  </si>
  <si>
    <t>Produits financiers Reprises sur provisions , dépréciations et transferts de charges</t>
  </si>
  <si>
    <t>E5819C9783A00004070B00002B3C0129</t>
  </si>
  <si>
    <t>Produits financiers Différences positives de charges</t>
  </si>
  <si>
    <t>E5819C9783A00004070B00002B3C012C</t>
  </si>
  <si>
    <t>Produits financiers Produits nets sur cessions de valeurs mobilières de placement</t>
  </si>
  <si>
    <t>E5819C9783A00004070B00002B3C012E</t>
  </si>
  <si>
    <t>Produit exceptionnels sur opération de gestion</t>
  </si>
  <si>
    <t>E5819C9783A00004070B00002B3C0130</t>
  </si>
  <si>
    <t>Produit exceptionneles sur opération en capital</t>
  </si>
  <si>
    <t>E5819C9783A00004070B00002B3C0132</t>
  </si>
  <si>
    <t>Produit exceptionnels reprises sur provision, dépréciations et transferts de charges</t>
  </si>
  <si>
    <t>E5819C9783A00004070B00002B3C0134</t>
  </si>
  <si>
    <t>Charges exceptionnelles sur opération de gestion</t>
  </si>
  <si>
    <t>E5819C9783A00004070B00002B3C0137</t>
  </si>
  <si>
    <t>Charges exceptionnelles sur opération en capital</t>
  </si>
  <si>
    <t>E5819C9783A00004070B00002B3C0139</t>
  </si>
  <si>
    <t>Charges exceptionnelles Dotations aux amortissements, aux dépréciations et aux provisions</t>
  </si>
  <si>
    <t>E5819C9783A00004070B00002B3C013B</t>
  </si>
  <si>
    <t>Participation des salariés aux résultats</t>
  </si>
  <si>
    <t>E5819C9783A00004070B00002B3C013D</t>
  </si>
  <si>
    <t>Impôts sur les bénéfices</t>
  </si>
  <si>
    <t>E5819C9783A00004070B00002B3C013F</t>
  </si>
  <si>
    <t>E5819C9783A00004070B00002B3C0141</t>
  </si>
  <si>
    <t>Prestations en nature</t>
  </si>
  <si>
    <t>E5819C9783A00004070B00002B3C0143</t>
  </si>
  <si>
    <t>E5819C9783A00004070B00002B3C0145</t>
  </si>
  <si>
    <t>E5819C9783A00004070B00002B3C0147</t>
  </si>
  <si>
    <t>Mise à disposition gratuire de biens</t>
  </si>
  <si>
    <t>E5819C9783A00004070B00002B3C0149</t>
  </si>
  <si>
    <t>E5819C9783A00004070B00002B3C014B</t>
  </si>
  <si>
    <t>Personnel bénévole</t>
  </si>
  <si>
    <t>E5819C9783A00004070B00002B3C014D</t>
  </si>
  <si>
    <t>Dotations aux amortissement aux dépréciations et aux provisions</t>
  </si>
  <si>
    <t>E5819C9783A00004070B00002B3D0002</t>
  </si>
  <si>
    <t>Interets et charges assimilées</t>
  </si>
  <si>
    <t>E5819C9783A00004070B00002B3D0004</t>
  </si>
  <si>
    <t>E5819C9783A00004070B00002B3D0008</t>
  </si>
  <si>
    <t>E5819C9783A00004070B00002B3D000A</t>
  </si>
  <si>
    <t>E5819C9783A00004070B00002B430002</t>
  </si>
  <si>
    <t>E5819C9783A00004070B00002C2E0002</t>
  </si>
  <si>
    <t>E5819C9783A00004070B00002CB00003</t>
  </si>
  <si>
    <t>Conseil Régional</t>
  </si>
  <si>
    <t>E5819C9783A00004070B00002CB00005</t>
  </si>
  <si>
    <t>Conseil Départemenal</t>
  </si>
  <si>
    <t>E5819C9783A00004070B00002CB00009</t>
  </si>
  <si>
    <t>Municipalités / Intercommunalités</t>
  </si>
  <si>
    <t>E5819C9783A00004070B00002CB0000B</t>
  </si>
  <si>
    <t>Autres</t>
  </si>
  <si>
    <t>E5819C9783A00004070B00002CB0000D</t>
  </si>
  <si>
    <t>Immos Incorp/ Frais d'établissement</t>
  </si>
  <si>
    <t>E5819C9783A00004070B00002B3C0002</t>
  </si>
  <si>
    <t>Immos Incorp/ Frais de recherche et développement</t>
  </si>
  <si>
    <t>E5819C9783A00004070B00002B3C0005</t>
  </si>
  <si>
    <t>Immos Incorp/ Donations temporaires d'usufruit</t>
  </si>
  <si>
    <t>E5819C9783A00004070B00002B3C0007</t>
  </si>
  <si>
    <t>Immos Incorp/ Concessions, licences, marques, procédés, logiciels droits et valeurs similaires</t>
  </si>
  <si>
    <t>E5819C9783A00004070B00002B3C0009</t>
  </si>
  <si>
    <t>Immos Incorp/ Immobilisations incorporelles en cours</t>
  </si>
  <si>
    <t>E5819C9783A00004070B00002B3C000B</t>
  </si>
  <si>
    <t>Immos Incorp/ Avances et acomptes</t>
  </si>
  <si>
    <t>E5819C9783A00004070B00002B3C000D</t>
  </si>
  <si>
    <t>Immos Corp/Terrains</t>
  </si>
  <si>
    <t>E5819C9783A00004070B00002B3C000F</t>
  </si>
  <si>
    <t>Immos Corp/Constructions</t>
  </si>
  <si>
    <t>E5819C9783A00004070B00002B3C0011</t>
  </si>
  <si>
    <t>Immos Corp/Instal tech mat et outil indus</t>
  </si>
  <si>
    <t>E5819C9783A00004070B00002B3C0013</t>
  </si>
  <si>
    <t>Immos Corp/Corp en cours</t>
  </si>
  <si>
    <t>E5819C9783A00004070B00002B3C0015</t>
  </si>
  <si>
    <t>Immos Corp/Avances et Acomptes</t>
  </si>
  <si>
    <t>E5819C9783A00004070B00002B3C0017</t>
  </si>
  <si>
    <t>Immos Corp/Biens reçus par legs ou donations</t>
  </si>
  <si>
    <t>E5819C9783A00004070B00002B3C0019</t>
  </si>
  <si>
    <t>Immos fin/Participation et Créances rattachéées</t>
  </si>
  <si>
    <t>E5819C9783A00004070B00002B3C001B</t>
  </si>
  <si>
    <t>Immos fin/ Autres titres Immobilisés</t>
  </si>
  <si>
    <t>E5819C9783A00004070B00002B3C001D</t>
  </si>
  <si>
    <t>Immos fin / Prêts</t>
  </si>
  <si>
    <t>E5819C9783A00004070B00002B3C001F</t>
  </si>
  <si>
    <t>Immos fin / Autres</t>
  </si>
  <si>
    <t>E5819C9783A00004070B00002B3C0021</t>
  </si>
  <si>
    <t>Stock et en-cours</t>
  </si>
  <si>
    <t>E5819C9783A00004070B00002B3C0023</t>
  </si>
  <si>
    <t>Créances clients usagers et comptes rattachés</t>
  </si>
  <si>
    <t>E5819C9783A00004070B00002B3C0026</t>
  </si>
  <si>
    <t>Créances reçus par legs ou donation</t>
  </si>
  <si>
    <t>E5819C9783A00004070B00002B3C0028</t>
  </si>
  <si>
    <t>E5819C9783A00004070B00002B3C002A</t>
  </si>
  <si>
    <t>E5819C9783A00004070B00002B3C0039</t>
  </si>
  <si>
    <t>Instrument de trésorerie</t>
  </si>
  <si>
    <t>E5819C9783A00004070B00002B3C003B</t>
  </si>
  <si>
    <t>E5819C9783A00004070B00002B3C003D</t>
  </si>
  <si>
    <t>Charges constatées d'avances</t>
  </si>
  <si>
    <t>E5819C9783A00004070B00002B3C0044</t>
  </si>
  <si>
    <t>Frais d'émission des emprunts</t>
  </si>
  <si>
    <t>E5819C9783A00004070B00002B3C0046</t>
  </si>
  <si>
    <t>Primes de remboursement des emprunts</t>
  </si>
  <si>
    <t>E5819C9783A00004070B00002B3C0048</t>
  </si>
  <si>
    <t>E5819C9783A00004070B00002B3C004A</t>
  </si>
  <si>
    <t>Immos Incorp/ Frais d'établissement (Amort/Prov)</t>
  </si>
  <si>
    <t>E5819C9783A00004070B00002B3C004C</t>
  </si>
  <si>
    <t>Immos Incorp/ Frais de recherche et développement (Amort/Prov)</t>
  </si>
  <si>
    <t>E5819C9783A00004070B00002B3C004E</t>
  </si>
  <si>
    <t>Immos Incorp/ Donations temporaires d'usufruit (Amort/Prov)</t>
  </si>
  <si>
    <t>E5819C9783A00004070B00002B3C0050</t>
  </si>
  <si>
    <t>Immos Incorp/ Concessions, licences, marques, procédés, logiciels droits et valeurs similaires (Amort/Prov)</t>
  </si>
  <si>
    <t>E5819C9783A00004070B00002B3C0052</t>
  </si>
  <si>
    <t>Immos Incorp/ Immobilisations incorporelles en cours (Amort/Prov)</t>
  </si>
  <si>
    <t>E5819C9783A00004070B00002B3C0055</t>
  </si>
  <si>
    <t>Immos Incorp/ Avances et acomptes (Amort/Prov)</t>
  </si>
  <si>
    <t>E5819C9783A00004070B00002B3C0057</t>
  </si>
  <si>
    <t>Immos Corp/Terrains  (Amort/Prov)</t>
  </si>
  <si>
    <t>E5819C9783A00004070B00002B3C005A</t>
  </si>
  <si>
    <t>Immos Corp/Constructions (Amort/Prov)</t>
  </si>
  <si>
    <t>E5819C9783A00004070B00002B3C005D</t>
  </si>
  <si>
    <t>Immos Corp/Instal tech mat et outil indus (Amort/Prov)</t>
  </si>
  <si>
    <t>E5819C9783A00004070B00002B3C0060</t>
  </si>
  <si>
    <t>Immos Corp/Corp en cours (Amort/Prov)</t>
  </si>
  <si>
    <t>E5819C9783A00004070B00002B3C0063</t>
  </si>
  <si>
    <t>E5819C9783A00004070B00002B3C014E</t>
  </si>
  <si>
    <t>Immos Corp/Biens reçus par legs ou donations (Amort/Prov)</t>
  </si>
  <si>
    <t>E5819C9783A00004070B00002B3C0067</t>
  </si>
  <si>
    <t>Immos fin/Participation et Créances rattachéées  (Amort/Prov)</t>
  </si>
  <si>
    <t>E5819C9783A00004070B00002B3C0069</t>
  </si>
  <si>
    <t>Immos fin/ Autres titres Immobilisés (Amort/Prov)</t>
  </si>
  <si>
    <t>E5819C9783A00004070B00002B3C006B</t>
  </si>
  <si>
    <t>Immos fin / Prêts (Amort/Prov)</t>
  </si>
  <si>
    <t>E5819C9783A00004070B00002B3C006D</t>
  </si>
  <si>
    <t>Immos fin / Autres (Amort/Prov)</t>
  </si>
  <si>
    <t>E5819C9783A00004070B00002B3C006F</t>
  </si>
  <si>
    <t>Stock et en-cours (Amort/Prov)</t>
  </si>
  <si>
    <t>E5819C9783A00004070B00002B3C0071</t>
  </si>
  <si>
    <t>Créances clients usagers et comptes rattachés  (Amort/Prov)</t>
  </si>
  <si>
    <t>E5819C9783A00004070B00002B3C0074</t>
  </si>
  <si>
    <t>Créances reçus par legs ou donation (Amort/Prov)</t>
  </si>
  <si>
    <t>E5819C9783A00004070B00002B3C014F</t>
  </si>
  <si>
    <t>Autres (Amort/Prov)</t>
  </si>
  <si>
    <t>E5819C9783A00004070B00002B3C0078</t>
  </si>
  <si>
    <t>Valeurs mobilières de placement (Amort/Prov)</t>
  </si>
  <si>
    <t>E5819C9783A00004070B00002B3C007A</t>
  </si>
  <si>
    <t>Instrument de trésorerie(Amort/Prov)</t>
  </si>
  <si>
    <t>E5819C9783A00004070B00002B3C0150</t>
  </si>
  <si>
    <t>Disponibilités (Amort/Prov)</t>
  </si>
  <si>
    <t>E5819C9783A00004070B00002B3C0151</t>
  </si>
  <si>
    <t>Charges constatées d'avances (Amort/Prov)</t>
  </si>
  <si>
    <t>E5819C9783A00004070B00002B3C0152</t>
  </si>
  <si>
    <t>Frais d'émission des emprunts (Amort/Prov)</t>
  </si>
  <si>
    <t>E5819C9783A00004070B00002B3C0153</t>
  </si>
  <si>
    <t>Primes de remboursement des emprunts (Amort/Prov)</t>
  </si>
  <si>
    <t>E5819C9783A00004070B00002B3C0154</t>
  </si>
  <si>
    <t>Ecarts de conversion Actif (V) (Amort/Prov)</t>
  </si>
  <si>
    <t>E5819C9783A00004070B00002B3C0155</t>
  </si>
  <si>
    <t>E5819C9783A00004070B00002B3C0088</t>
  </si>
  <si>
    <t>Fonds propres complémentaires</t>
  </si>
  <si>
    <t>E5819C9783A00004070B00002B3C008A</t>
  </si>
  <si>
    <t>E5819C9783A00004070B00002B3C008D</t>
  </si>
  <si>
    <t>E5819C9783A00004070B00002B3C008F</t>
  </si>
  <si>
    <t>Ecart de réévaluation</t>
  </si>
  <si>
    <t>E5819C9783A00004070B00002B3C0091</t>
  </si>
  <si>
    <t>E5819C9783A00004070B00002B3C0093</t>
  </si>
  <si>
    <t>E5819C9783A00004070B00002B3C0095</t>
  </si>
  <si>
    <t>E5819C9783A00004070B00002B3C0097</t>
  </si>
  <si>
    <t>E5819C9783A00004070B00002B3C009A</t>
  </si>
  <si>
    <t>E5819C9783A00004070B00002B3C009C</t>
  </si>
  <si>
    <t>Fonds propres constomptibles</t>
  </si>
  <si>
    <t>E5819C9783A00004070B00002B3C009E</t>
  </si>
  <si>
    <t>E5819C9783A00004070B00002B3C00A0</t>
  </si>
  <si>
    <t>Provisions règlementées</t>
  </si>
  <si>
    <t>E5819C9783A00004070B00002B3C00A2</t>
  </si>
  <si>
    <t>Fonds reportés liés aux legs ou donations</t>
  </si>
  <si>
    <t>E5819C9783A00004070B00002B3C00A4</t>
  </si>
  <si>
    <t>E5819C9783A00004070B00002B3C00A6</t>
  </si>
  <si>
    <t>E5819C9783A00004070B00002B3C00A8</t>
  </si>
  <si>
    <t>E5819C9783A00004070B00002B3C00AA</t>
  </si>
  <si>
    <t>Emprunts obligataires et assimilés</t>
  </si>
  <si>
    <t>E5819C9783A00004070B00002B3C00AC</t>
  </si>
  <si>
    <t>Emprunts et dettes auprès des établissements de crédit</t>
  </si>
  <si>
    <t>E5819C9783A00004070B00002B3C00AF</t>
  </si>
  <si>
    <t>Emprunts et dettes financières diverses</t>
  </si>
  <si>
    <t>E5819C9783A00004070B00002B3C00B6</t>
  </si>
  <si>
    <t>E5819C9783A00004070B00002B3C00BE</t>
  </si>
  <si>
    <t>Dettes des legs ou donations</t>
  </si>
  <si>
    <t>E5819C9783A00004070B00002B3C00C2</t>
  </si>
  <si>
    <t>E5819C9783A00004070B00002B3C00C4</t>
  </si>
  <si>
    <t>E5819C9783A00004070B00002B3C00CA</t>
  </si>
  <si>
    <t>E5819C9783A00004070B00002B3C00CF</t>
  </si>
  <si>
    <t>E5819C9783A00004070B00002B3C00DE</t>
  </si>
  <si>
    <t>Ecart de conversion Passif</t>
  </si>
  <si>
    <t>E5819C9783A00004070B00002B3C00E0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</si>
</sst>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34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u/>
      <sz val="12"/>
      <name val="Arial"/>
      <family val="2"/>
    </font>
    <font>
      <b/>
      <sz val="8"/>
      <name val="Arial"/>
      <family val="2"/>
    </font>
    <font>
      <b/>
      <i/>
      <sz val="8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i/>
      <sz val="10"/>
      <name val="Arial"/>
      <family val="2"/>
    </font>
    <font>
      <b/>
      <u/>
      <sz val="14"/>
      <name val="Arial"/>
      <family val="2"/>
    </font>
    <font>
      <i/>
      <sz val="8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004186"/>
      <name val="Calibri"/>
      <family val="2"/>
      <scheme val="minor"/>
    </font>
    <font>
      <sz val="11"/>
      <color rgb="FF003064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u/>
      <sz val="1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8"/>
      <color rgb="FFFF0000"/>
      <name val="Arial"/>
      <family val="2"/>
    </font>
    <font>
      <b/>
      <i/>
      <sz val="8"/>
      <color rgb="FFFF0000"/>
      <name val="Arial"/>
      <family val="2"/>
    </font>
    <font>
      <b/>
      <sz val="10"/>
      <color rgb="FFFF0000"/>
      <name val="Arial"/>
      <family val="2"/>
    </font>
    <font>
      <b/>
      <sz val="10"/>
      <color theme="0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95C8FF"/>
      </patternFill>
    </fill>
    <fill>
      <patternFill patternType="solid">
        <fgColor rgb="FFFFFFFF"/>
      </patternFill>
    </fill>
    <fill>
      <patternFill patternType="solid">
        <fgColor rgb="FFDDEFFF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6"/>
        <bgColor theme="6"/>
      </patternFill>
    </fill>
    <fill>
      <patternFill patternType="solid">
        <fgColor theme="6" tint="0.59999389629810485"/>
        <bgColor theme="6" tint="0.59999389629810485"/>
      </patternFill>
    </fill>
    <fill>
      <patternFill patternType="solid">
        <fgColor theme="6" tint="0.79998168889431442"/>
        <bgColor theme="6" tint="0.59999389629810485"/>
      </patternFill>
    </fill>
    <fill>
      <patternFill patternType="solid">
        <fgColor theme="6" tint="0.59999389629810485"/>
        <bgColor theme="6" tint="0.79998168889431442"/>
      </patternFill>
    </fill>
    <fill>
      <patternFill patternType="solid">
        <fgColor theme="7"/>
        <bgColor theme="7"/>
      </patternFill>
    </fill>
    <fill>
      <patternFill patternType="solid">
        <fgColor theme="5"/>
        <bgColor theme="5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8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ck">
        <color rgb="FF000000"/>
      </left>
      <right/>
      <top style="thick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 style="thick">
        <color rgb="FF000000"/>
      </left>
      <right/>
      <top/>
      <bottom/>
      <diagonal/>
    </border>
    <border>
      <left/>
      <right style="thick">
        <color rgb="FF000000"/>
      </right>
      <top/>
      <bottom/>
      <diagonal/>
    </border>
    <border>
      <left/>
      <right/>
      <top style="thick">
        <color rgb="FF000000"/>
      </top>
      <bottom/>
      <diagonal/>
    </border>
    <border>
      <left/>
      <right/>
      <top/>
      <bottom style="thick">
        <color rgb="FF000000"/>
      </bottom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 style="thin">
        <color theme="4" tint="0.39997558519241921"/>
      </right>
      <top/>
      <bottom style="thin">
        <color theme="4" tint="0.39997558519241921"/>
      </bottom>
      <diagonal/>
    </border>
    <border>
      <left/>
      <right style="thin">
        <color theme="4" tint="0.39997558519241921"/>
      </right>
      <top/>
      <bottom style="thin">
        <color theme="4" tint="0.3999755851924192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0" fillId="0" borderId="0" applyNumberFormat="0" applyFill="0" applyBorder="0" applyAlignment="0" applyProtection="0"/>
    <xf numFmtId="0" fontId="19" fillId="0" borderId="0"/>
    <xf numFmtId="9" fontId="2" fillId="0" borderId="0" applyFont="0" applyFill="0" applyBorder="0" applyAlignment="0" applyProtection="0"/>
    <xf numFmtId="0" fontId="1" fillId="0" borderId="0"/>
  </cellStyleXfs>
  <cellXfs count="521">
    <xf numFmtId="0" fontId="0" fillId="0" borderId="0" xfId="0"/>
    <xf numFmtId="4" fontId="0" fillId="0" borderId="0" xfId="0" applyNumberFormat="1"/>
    <xf numFmtId="4" fontId="5" fillId="0" borderId="0" xfId="0" applyNumberFormat="1" applyFont="1"/>
    <xf numFmtId="4" fontId="4" fillId="0" borderId="0" xfId="0" applyNumberFormat="1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0" fillId="0" borderId="2" xfId="0" applyBorder="1"/>
    <xf numFmtId="4" fontId="0" fillId="0" borderId="3" xfId="0" applyNumberFormat="1" applyBorder="1"/>
    <xf numFmtId="4" fontId="0" fillId="0" borderId="0" xfId="0" applyNumberFormat="1" applyBorder="1"/>
    <xf numFmtId="0" fontId="5" fillId="0" borderId="0" xfId="0" applyFont="1" applyBorder="1"/>
    <xf numFmtId="4" fontId="0" fillId="0" borderId="4" xfId="0" applyNumberFormat="1" applyBorder="1"/>
    <xf numFmtId="0" fontId="0" fillId="0" borderId="5" xfId="0" applyBorder="1"/>
    <xf numFmtId="4" fontId="0" fillId="0" borderId="6" xfId="0" applyNumberFormat="1" applyBorder="1"/>
    <xf numFmtId="0" fontId="0" fillId="0" borderId="0" xfId="0" applyBorder="1"/>
    <xf numFmtId="4" fontId="9" fillId="0" borderId="0" xfId="0" applyNumberFormat="1" applyFont="1"/>
    <xf numFmtId="49" fontId="0" fillId="0" borderId="0" xfId="0" applyNumberFormat="1"/>
    <xf numFmtId="4" fontId="4" fillId="0" borderId="0" xfId="0" applyNumberFormat="1" applyFont="1" applyAlignment="1">
      <alignment horizontal="center"/>
    </xf>
    <xf numFmtId="4" fontId="0" fillId="0" borderId="1" xfId="0" applyNumberFormat="1" applyBorder="1"/>
    <xf numFmtId="49" fontId="0" fillId="0" borderId="0" xfId="0" applyNumberFormat="1" applyBorder="1"/>
    <xf numFmtId="4" fontId="4" fillId="0" borderId="3" xfId="0" applyNumberFormat="1" applyFont="1" applyBorder="1"/>
    <xf numFmtId="0" fontId="0" fillId="0" borderId="0" xfId="0" applyFill="1"/>
    <xf numFmtId="0" fontId="0" fillId="0" borderId="0" xfId="0" applyNumberFormat="1" applyFill="1" applyAlignment="1">
      <alignment horizontal="center"/>
    </xf>
    <xf numFmtId="3" fontId="0" fillId="0" borderId="0" xfId="0" applyNumberFormat="1" applyFill="1"/>
    <xf numFmtId="3" fontId="3" fillId="0" borderId="0" xfId="0" applyNumberFormat="1" applyFont="1" applyFill="1"/>
    <xf numFmtId="0" fontId="0" fillId="0" borderId="1" xfId="0" applyNumberFormat="1" applyFill="1" applyBorder="1" applyAlignment="1">
      <alignment horizontal="center"/>
    </xf>
    <xf numFmtId="3" fontId="0" fillId="0" borderId="2" xfId="0" applyNumberFormat="1" applyFill="1" applyBorder="1"/>
    <xf numFmtId="3" fontId="3" fillId="0" borderId="9" xfId="0" applyNumberFormat="1" applyFont="1" applyFill="1" applyBorder="1"/>
    <xf numFmtId="3" fontId="3" fillId="0" borderId="10" xfId="0" applyNumberFormat="1" applyFont="1" applyFill="1" applyBorder="1"/>
    <xf numFmtId="0" fontId="4" fillId="0" borderId="3" xfId="0" applyNumberFormat="1" applyFont="1" applyFill="1" applyBorder="1" applyAlignment="1">
      <alignment horizontal="center"/>
    </xf>
    <xf numFmtId="3" fontId="4" fillId="0" borderId="0" xfId="0" applyNumberFormat="1" applyFont="1" applyFill="1" applyBorder="1" applyAlignment="1">
      <alignment horizontal="center"/>
    </xf>
    <xf numFmtId="3" fontId="10" fillId="0" borderId="11" xfId="0" quotePrefix="1" applyNumberFormat="1" applyFont="1" applyFill="1" applyBorder="1" applyAlignment="1">
      <alignment horizontal="center"/>
    </xf>
    <xf numFmtId="3" fontId="4" fillId="0" borderId="11" xfId="0" quotePrefix="1" applyNumberFormat="1" applyFont="1" applyFill="1" applyBorder="1" applyAlignment="1"/>
    <xf numFmtId="3" fontId="4" fillId="0" borderId="0" xfId="0" applyNumberFormat="1" applyFont="1" applyFill="1" applyBorder="1"/>
    <xf numFmtId="3" fontId="11" fillId="0" borderId="11" xfId="0" applyNumberFormat="1" applyFont="1" applyFill="1" applyBorder="1" applyAlignment="1">
      <alignment horizontal="center"/>
    </xf>
    <xf numFmtId="3" fontId="12" fillId="0" borderId="12" xfId="0" applyNumberFormat="1" applyFont="1" applyFill="1" applyBorder="1" applyAlignment="1">
      <alignment horizontal="center"/>
    </xf>
    <xf numFmtId="0" fontId="0" fillId="0" borderId="6" xfId="0" applyNumberFormat="1" applyFill="1" applyBorder="1" applyAlignment="1">
      <alignment horizontal="center"/>
    </xf>
    <xf numFmtId="3" fontId="0" fillId="0" borderId="8" xfId="0" applyNumberFormat="1" applyFill="1" applyBorder="1"/>
    <xf numFmtId="3" fontId="3" fillId="0" borderId="13" xfId="0" applyNumberFormat="1" applyFont="1" applyFill="1" applyBorder="1"/>
    <xf numFmtId="3" fontId="3" fillId="0" borderId="14" xfId="0" applyNumberFormat="1" applyFont="1" applyFill="1" applyBorder="1" applyAlignment="1">
      <alignment horizontal="center"/>
    </xf>
    <xf numFmtId="0" fontId="0" fillId="0" borderId="15" xfId="0" applyNumberFormat="1" applyFill="1" applyBorder="1" applyAlignment="1">
      <alignment horizontal="center"/>
    </xf>
    <xf numFmtId="3" fontId="0" fillId="0" borderId="0" xfId="0" applyNumberFormat="1" applyFill="1" applyBorder="1"/>
    <xf numFmtId="3" fontId="3" fillId="0" borderId="11" xfId="0" applyNumberFormat="1" applyFont="1" applyFill="1" applyBorder="1"/>
    <xf numFmtId="3" fontId="0" fillId="0" borderId="17" xfId="0" applyNumberFormat="1" applyFill="1" applyBorder="1"/>
    <xf numFmtId="3" fontId="3" fillId="0" borderId="12" xfId="0" applyNumberFormat="1" applyFont="1" applyFill="1" applyBorder="1"/>
    <xf numFmtId="0" fontId="0" fillId="0" borderId="3" xfId="0" applyNumberFormat="1" applyFill="1" applyBorder="1" applyAlignment="1">
      <alignment horizontal="center"/>
    </xf>
    <xf numFmtId="0" fontId="0" fillId="0" borderId="18" xfId="0" applyNumberFormat="1" applyFill="1" applyBorder="1" applyAlignment="1">
      <alignment horizontal="center"/>
    </xf>
    <xf numFmtId="3" fontId="0" fillId="0" borderId="19" xfId="0" applyNumberFormat="1" applyFill="1" applyBorder="1"/>
    <xf numFmtId="0" fontId="0" fillId="0" borderId="4" xfId="0" applyNumberFormat="1" applyFill="1" applyBorder="1" applyAlignment="1">
      <alignment horizontal="center"/>
    </xf>
    <xf numFmtId="3" fontId="0" fillId="0" borderId="5" xfId="0" applyNumberFormat="1" applyFill="1" applyBorder="1"/>
    <xf numFmtId="3" fontId="3" fillId="0" borderId="21" xfId="0" applyNumberFormat="1" applyFont="1" applyFill="1" applyBorder="1"/>
    <xf numFmtId="3" fontId="3" fillId="0" borderId="22" xfId="0" applyNumberFormat="1" applyFont="1" applyFill="1" applyBorder="1"/>
    <xf numFmtId="0" fontId="6" fillId="0" borderId="0" xfId="0" applyFont="1" applyFill="1"/>
    <xf numFmtId="0" fontId="5" fillId="0" borderId="3" xfId="0" applyNumberFormat="1" applyFont="1" applyFill="1" applyBorder="1" applyAlignment="1">
      <alignment horizontal="center"/>
    </xf>
    <xf numFmtId="3" fontId="5" fillId="0" borderId="0" xfId="0" applyNumberFormat="1" applyFont="1" applyFill="1" applyBorder="1"/>
    <xf numFmtId="0" fontId="4" fillId="0" borderId="0" xfId="0" applyFont="1" applyAlignment="1">
      <alignment horizontal="center"/>
    </xf>
    <xf numFmtId="4" fontId="4" fillId="0" borderId="3" xfId="0" applyNumberFormat="1" applyFont="1" applyBorder="1" applyAlignment="1">
      <alignment horizontal="center"/>
    </xf>
    <xf numFmtId="4" fontId="5" fillId="0" borderId="3" xfId="0" applyNumberFormat="1" applyFont="1" applyBorder="1"/>
    <xf numFmtId="4" fontId="8" fillId="0" borderId="0" xfId="0" applyNumberFormat="1" applyFont="1" applyAlignment="1">
      <alignment horizontal="left"/>
    </xf>
    <xf numFmtId="0" fontId="0" fillId="0" borderId="8" xfId="0" applyBorder="1"/>
    <xf numFmtId="0" fontId="4" fillId="0" borderId="3" xfId="0" applyFont="1" applyBorder="1" applyAlignment="1">
      <alignment horizontal="center"/>
    </xf>
    <xf numFmtId="0" fontId="0" fillId="0" borderId="3" xfId="0" applyBorder="1"/>
    <xf numFmtId="0" fontId="0" fillId="0" borderId="6" xfId="0" applyBorder="1"/>
    <xf numFmtId="0" fontId="0" fillId="0" borderId="3" xfId="0" applyBorder="1" applyAlignment="1">
      <alignment horizontal="left"/>
    </xf>
    <xf numFmtId="0" fontId="0" fillId="0" borderId="4" xfId="0" applyBorder="1"/>
    <xf numFmtId="0" fontId="5" fillId="0" borderId="3" xfId="0" applyFont="1" applyBorder="1" applyAlignment="1">
      <alignment horizontal="center"/>
    </xf>
    <xf numFmtId="4" fontId="0" fillId="0" borderId="0" xfId="0" applyNumberFormat="1" applyAlignment="1">
      <alignment horizontal="left"/>
    </xf>
    <xf numFmtId="0" fontId="6" fillId="0" borderId="0" xfId="0" applyFont="1"/>
    <xf numFmtId="0" fontId="6" fillId="0" borderId="0" xfId="0" applyFont="1" applyBorder="1"/>
    <xf numFmtId="49" fontId="0" fillId="0" borderId="1" xfId="0" applyNumberFormat="1" applyBorder="1"/>
    <xf numFmtId="49" fontId="0" fillId="0" borderId="3" xfId="0" applyNumberFormat="1" applyBorder="1"/>
    <xf numFmtId="49" fontId="5" fillId="0" borderId="3" xfId="0" applyNumberFormat="1" applyFont="1" applyBorder="1"/>
    <xf numFmtId="49" fontId="0" fillId="0" borderId="4" xfId="0" applyNumberFormat="1" applyBorder="1"/>
    <xf numFmtId="49" fontId="0" fillId="0" borderId="3" xfId="0" applyNumberFormat="1" applyBorder="1" applyAlignment="1">
      <alignment horizontal="center"/>
    </xf>
    <xf numFmtId="49" fontId="4" fillId="0" borderId="3" xfId="0" applyNumberFormat="1" applyFont="1" applyBorder="1"/>
    <xf numFmtId="0" fontId="4" fillId="0" borderId="0" xfId="0" applyFont="1" applyBorder="1" applyAlignment="1">
      <alignment horizontal="right"/>
    </xf>
    <xf numFmtId="49" fontId="0" fillId="0" borderId="6" xfId="0" applyNumberFormat="1" applyBorder="1"/>
    <xf numFmtId="0" fontId="4" fillId="0" borderId="3" xfId="0" applyNumberFormat="1" applyFont="1" applyFill="1" applyBorder="1" applyAlignment="1">
      <alignment horizontal="left"/>
    </xf>
    <xf numFmtId="0" fontId="13" fillId="0" borderId="3" xfId="0" applyNumberFormat="1" applyFont="1" applyFill="1" applyBorder="1" applyAlignment="1">
      <alignment horizontal="center"/>
    </xf>
    <xf numFmtId="3" fontId="13" fillId="0" borderId="0" xfId="0" applyNumberFormat="1" applyFont="1" applyFill="1" applyBorder="1"/>
    <xf numFmtId="0" fontId="14" fillId="0" borderId="3" xfId="0" applyNumberFormat="1" applyFont="1" applyFill="1" applyBorder="1" applyAlignment="1">
      <alignment horizontal="center"/>
    </xf>
    <xf numFmtId="3" fontId="14" fillId="0" borderId="0" xfId="0" applyNumberFormat="1" applyFont="1" applyFill="1" applyBorder="1"/>
    <xf numFmtId="4" fontId="2" fillId="0" borderId="0" xfId="0" applyNumberFormat="1" applyFont="1"/>
    <xf numFmtId="0" fontId="7" fillId="0" borderId="0" xfId="0" applyFont="1" applyFill="1"/>
    <xf numFmtId="4" fontId="2" fillId="0" borderId="0" xfId="0" applyNumberFormat="1" applyFont="1" applyAlignment="1">
      <alignment horizontal="left"/>
    </xf>
    <xf numFmtId="0" fontId="4" fillId="0" borderId="0" xfId="0" applyFont="1" applyFill="1"/>
    <xf numFmtId="3" fontId="0" fillId="0" borderId="0" xfId="0" applyNumberFormat="1"/>
    <xf numFmtId="3" fontId="0" fillId="0" borderId="24" xfId="0" applyNumberFormat="1" applyBorder="1"/>
    <xf numFmtId="3" fontId="0" fillId="0" borderId="2" xfId="0" applyNumberFormat="1" applyBorder="1"/>
    <xf numFmtId="3" fontId="0" fillId="0" borderId="25" xfId="0" applyNumberFormat="1" applyBorder="1"/>
    <xf numFmtId="3" fontId="0" fillId="0" borderId="10" xfId="0" applyNumberFormat="1" applyBorder="1"/>
    <xf numFmtId="3" fontId="4" fillId="0" borderId="26" xfId="0" applyNumberFormat="1" applyFont="1" applyBorder="1" applyAlignment="1">
      <alignment horizontal="center"/>
    </xf>
    <xf numFmtId="3" fontId="4" fillId="0" borderId="27" xfId="0" applyNumberFormat="1" applyFont="1" applyBorder="1" applyAlignment="1">
      <alignment horizontal="center"/>
    </xf>
    <xf numFmtId="3" fontId="4" fillId="0" borderId="28" xfId="0" applyNumberFormat="1" applyFont="1" applyBorder="1" applyAlignment="1">
      <alignment horizontal="center"/>
    </xf>
    <xf numFmtId="3" fontId="4" fillId="0" borderId="12" xfId="0" applyNumberFormat="1" applyFont="1" applyBorder="1" applyAlignment="1">
      <alignment horizontal="center"/>
    </xf>
    <xf numFmtId="3" fontId="0" fillId="0" borderId="29" xfId="0" applyNumberFormat="1" applyBorder="1"/>
    <xf numFmtId="3" fontId="0" fillId="0" borderId="30" xfId="0" applyNumberFormat="1" applyBorder="1"/>
    <xf numFmtId="3" fontId="0" fillId="0" borderId="31" xfId="0" applyNumberFormat="1" applyBorder="1"/>
    <xf numFmtId="3" fontId="0" fillId="0" borderId="14" xfId="0" applyNumberFormat="1" applyBorder="1"/>
    <xf numFmtId="3" fontId="0" fillId="0" borderId="26" xfId="0" applyNumberFormat="1" applyBorder="1"/>
    <xf numFmtId="3" fontId="0" fillId="0" borderId="32" xfId="0" applyNumberFormat="1" applyBorder="1"/>
    <xf numFmtId="3" fontId="0" fillId="0" borderId="27" xfId="0" applyNumberFormat="1" applyBorder="1"/>
    <xf numFmtId="3" fontId="0" fillId="0" borderId="12" xfId="0" applyNumberFormat="1" applyBorder="1"/>
    <xf numFmtId="3" fontId="0" fillId="0" borderId="33" xfId="0" applyNumberFormat="1" applyBorder="1"/>
    <xf numFmtId="3" fontId="0" fillId="0" borderId="34" xfId="0" applyNumberFormat="1" applyBorder="1"/>
    <xf numFmtId="3" fontId="0" fillId="0" borderId="35" xfId="0" applyNumberFormat="1" applyBorder="1"/>
    <xf numFmtId="3" fontId="0" fillId="0" borderId="22" xfId="0" applyNumberFormat="1" applyBorder="1"/>
    <xf numFmtId="3" fontId="0" fillId="0" borderId="36" xfId="0" applyNumberFormat="1" applyBorder="1"/>
    <xf numFmtId="3" fontId="0" fillId="0" borderId="37" xfId="0" applyNumberFormat="1" applyBorder="1"/>
    <xf numFmtId="3" fontId="0" fillId="0" borderId="0" xfId="0" applyNumberFormat="1" applyBorder="1"/>
    <xf numFmtId="3" fontId="0" fillId="0" borderId="38" xfId="0" applyNumberFormat="1" applyBorder="1"/>
    <xf numFmtId="3" fontId="0" fillId="0" borderId="39" xfId="0" applyNumberFormat="1" applyBorder="1"/>
    <xf numFmtId="3" fontId="5" fillId="0" borderId="0" xfId="0" applyNumberFormat="1" applyFont="1" applyBorder="1"/>
    <xf numFmtId="3" fontId="5" fillId="0" borderId="38" xfId="0" applyNumberFormat="1" applyFont="1" applyBorder="1"/>
    <xf numFmtId="3" fontId="4" fillId="0" borderId="27" xfId="0" quotePrefix="1" applyNumberFormat="1" applyFont="1" applyBorder="1" applyAlignment="1">
      <alignment horizontal="center"/>
    </xf>
    <xf numFmtId="3" fontId="0" fillId="0" borderId="42" xfId="0" applyNumberFormat="1" applyBorder="1"/>
    <xf numFmtId="3" fontId="4" fillId="0" borderId="38" xfId="0" quotePrefix="1" applyNumberFormat="1" applyFont="1" applyBorder="1" applyAlignment="1">
      <alignment horizontal="center"/>
    </xf>
    <xf numFmtId="3" fontId="4" fillId="0" borderId="0" xfId="0" applyNumberFormat="1" applyFont="1" applyBorder="1" applyAlignment="1">
      <alignment horizontal="center"/>
    </xf>
    <xf numFmtId="3" fontId="4" fillId="0" borderId="44" xfId="0" applyNumberFormat="1" applyFont="1" applyBorder="1" applyAlignment="1">
      <alignment horizontal="center"/>
    </xf>
    <xf numFmtId="3" fontId="4" fillId="0" borderId="45" xfId="0" applyNumberFormat="1" applyFont="1" applyBorder="1" applyAlignment="1">
      <alignment horizontal="center"/>
    </xf>
    <xf numFmtId="3" fontId="0" fillId="0" borderId="46" xfId="0" applyNumberFormat="1" applyBorder="1"/>
    <xf numFmtId="3" fontId="0" fillId="0" borderId="47" xfId="0" applyNumberFormat="1" applyBorder="1"/>
    <xf numFmtId="3" fontId="0" fillId="0" borderId="48" xfId="0" applyNumberFormat="1" applyBorder="1"/>
    <xf numFmtId="3" fontId="0" fillId="0" borderId="49" xfId="0" applyNumberFormat="1" applyBorder="1"/>
    <xf numFmtId="3" fontId="4" fillId="0" borderId="32" xfId="0" applyNumberFormat="1" applyFont="1" applyBorder="1" applyAlignment="1">
      <alignment horizontal="center"/>
    </xf>
    <xf numFmtId="3" fontId="4" fillId="0" borderId="50" xfId="0" applyNumberFormat="1" applyFont="1" applyBorder="1" applyAlignment="1">
      <alignment horizontal="center"/>
    </xf>
    <xf numFmtId="3" fontId="4" fillId="0" borderId="26" xfId="0" quotePrefix="1" applyNumberFormat="1" applyFont="1" applyBorder="1" applyAlignment="1">
      <alignment horizontal="center"/>
    </xf>
    <xf numFmtId="3" fontId="4" fillId="0" borderId="12" xfId="0" quotePrefix="1" applyNumberFormat="1" applyFont="1" applyBorder="1" applyAlignment="1">
      <alignment horizontal="center"/>
    </xf>
    <xf numFmtId="3" fontId="0" fillId="0" borderId="51" xfId="0" applyNumberFormat="1" applyBorder="1"/>
    <xf numFmtId="3" fontId="0" fillId="0" borderId="52" xfId="0" applyNumberFormat="1" applyBorder="1"/>
    <xf numFmtId="3" fontId="0" fillId="0" borderId="53" xfId="0" applyNumberFormat="1" applyBorder="1"/>
    <xf numFmtId="3" fontId="4" fillId="0" borderId="47" xfId="0" applyNumberFormat="1" applyFont="1" applyBorder="1" applyAlignment="1">
      <alignment horizontal="center"/>
    </xf>
    <xf numFmtId="3" fontId="4" fillId="0" borderId="0" xfId="0" applyNumberFormat="1" applyFont="1" applyAlignment="1">
      <alignment horizontal="center"/>
    </xf>
    <xf numFmtId="3" fontId="4" fillId="0" borderId="47" xfId="0" quotePrefix="1" applyNumberFormat="1" applyFont="1" applyBorder="1" applyAlignment="1">
      <alignment horizontal="center"/>
    </xf>
    <xf numFmtId="3" fontId="5" fillId="0" borderId="0" xfId="0" applyNumberFormat="1" applyFont="1"/>
    <xf numFmtId="3" fontId="0" fillId="0" borderId="54" xfId="0" applyNumberFormat="1" applyFill="1" applyBorder="1"/>
    <xf numFmtId="3" fontId="4" fillId="0" borderId="16" xfId="0" applyNumberFormat="1" applyFont="1" applyFill="1" applyBorder="1"/>
    <xf numFmtId="3" fontId="0" fillId="0" borderId="55" xfId="0" applyNumberFormat="1" applyFill="1" applyBorder="1"/>
    <xf numFmtId="3" fontId="0" fillId="0" borderId="56" xfId="0" applyNumberFormat="1" applyFill="1" applyBorder="1"/>
    <xf numFmtId="3" fontId="0" fillId="0" borderId="57" xfId="0" applyNumberFormat="1" applyFill="1" applyBorder="1"/>
    <xf numFmtId="3" fontId="4" fillId="0" borderId="17" xfId="0" applyNumberFormat="1" applyFont="1" applyFill="1" applyBorder="1"/>
    <xf numFmtId="3" fontId="0" fillId="0" borderId="58" xfId="0" applyNumberFormat="1" applyFill="1" applyBorder="1"/>
    <xf numFmtId="3" fontId="4" fillId="0" borderId="16" xfId="0" applyNumberFormat="1" applyFont="1" applyFill="1" applyBorder="1" applyAlignment="1">
      <alignment horizontal="center"/>
    </xf>
    <xf numFmtId="3" fontId="0" fillId="0" borderId="55" xfId="0" applyNumberFormat="1" applyFill="1" applyBorder="1" applyAlignment="1">
      <alignment horizontal="center"/>
    </xf>
    <xf numFmtId="3" fontId="2" fillId="0" borderId="0" xfId="0" applyNumberFormat="1" applyFont="1"/>
    <xf numFmtId="3" fontId="0" fillId="0" borderId="1" xfId="0" applyNumberFormat="1" applyFill="1" applyBorder="1"/>
    <xf numFmtId="3" fontId="0" fillId="0" borderId="10" xfId="0" applyNumberFormat="1" applyFill="1" applyBorder="1"/>
    <xf numFmtId="3" fontId="5" fillId="0" borderId="0" xfId="0" applyNumberFormat="1" applyFont="1" applyFill="1"/>
    <xf numFmtId="3" fontId="5" fillId="0" borderId="6" xfId="0" applyNumberFormat="1" applyFont="1" applyFill="1" applyBorder="1" applyAlignment="1">
      <alignment horizontal="center"/>
    </xf>
    <xf numFmtId="3" fontId="5" fillId="0" borderId="8" xfId="0" applyNumberFormat="1" applyFont="1" applyFill="1" applyBorder="1" applyAlignment="1">
      <alignment horizontal="center"/>
    </xf>
    <xf numFmtId="3" fontId="5" fillId="0" borderId="14" xfId="0" applyNumberFormat="1" applyFont="1" applyFill="1" applyBorder="1" applyAlignment="1">
      <alignment horizontal="center"/>
    </xf>
    <xf numFmtId="3" fontId="4" fillId="0" borderId="3" xfId="0" applyNumberFormat="1" applyFont="1" applyBorder="1" applyAlignment="1">
      <alignment horizontal="center"/>
    </xf>
    <xf numFmtId="3" fontId="4" fillId="0" borderId="16" xfId="0" applyNumberFormat="1" applyFont="1" applyBorder="1" applyAlignment="1">
      <alignment horizontal="center"/>
    </xf>
    <xf numFmtId="3" fontId="4" fillId="0" borderId="60" xfId="0" applyNumberFormat="1" applyFont="1" applyBorder="1" applyAlignment="1">
      <alignment horizontal="center"/>
    </xf>
    <xf numFmtId="3" fontId="4" fillId="0" borderId="61" xfId="0" applyNumberFormat="1" applyFont="1" applyBorder="1" applyAlignment="1">
      <alignment horizontal="center"/>
    </xf>
    <xf numFmtId="3" fontId="0" fillId="0" borderId="6" xfId="0" applyNumberFormat="1" applyBorder="1"/>
    <xf numFmtId="3" fontId="0" fillId="0" borderId="3" xfId="0" applyNumberFormat="1" applyBorder="1"/>
    <xf numFmtId="3" fontId="0" fillId="0" borderId="4" xfId="0" applyNumberFormat="1" applyBorder="1"/>
    <xf numFmtId="0" fontId="13" fillId="0" borderId="0" xfId="0" applyFont="1" applyAlignment="1">
      <alignment horizontal="right"/>
    </xf>
    <xf numFmtId="3" fontId="15" fillId="0" borderId="0" xfId="0" applyNumberFormat="1" applyFont="1"/>
    <xf numFmtId="49" fontId="2" fillId="0" borderId="0" xfId="0" applyNumberFormat="1" applyFont="1" applyAlignment="1">
      <alignment horizontal="center"/>
    </xf>
    <xf numFmtId="49" fontId="8" fillId="0" borderId="0" xfId="0" applyNumberFormat="1" applyFont="1" applyAlignment="1">
      <alignment horizontal="center"/>
    </xf>
    <xf numFmtId="3" fontId="4" fillId="0" borderId="0" xfId="0" quotePrefix="1" applyNumberFormat="1" applyFont="1" applyBorder="1" applyAlignment="1">
      <alignment horizontal="center"/>
    </xf>
    <xf numFmtId="3" fontId="4" fillId="0" borderId="64" xfId="0" quotePrefix="1" applyNumberFormat="1" applyFont="1" applyBorder="1" applyAlignment="1">
      <alignment horizontal="center"/>
    </xf>
    <xf numFmtId="49" fontId="13" fillId="0" borderId="0" xfId="0" applyNumberFormat="1" applyFont="1" applyAlignment="1">
      <alignment horizontal="right"/>
    </xf>
    <xf numFmtId="3" fontId="3" fillId="0" borderId="0" xfId="0" applyNumberFormat="1" applyFont="1"/>
    <xf numFmtId="0" fontId="3" fillId="0" borderId="0" xfId="0" applyFont="1" applyFill="1"/>
    <xf numFmtId="0" fontId="3" fillId="0" borderId="0" xfId="0" applyNumberFormat="1" applyFont="1" applyFill="1" applyAlignment="1">
      <alignment horizontal="center"/>
    </xf>
    <xf numFmtId="0" fontId="13" fillId="0" borderId="0" xfId="0" applyFont="1" applyFill="1"/>
    <xf numFmtId="0" fontId="13" fillId="0" borderId="0" xfId="0" applyNumberFormat="1" applyFont="1" applyFill="1" applyAlignment="1">
      <alignment horizontal="center"/>
    </xf>
    <xf numFmtId="3" fontId="16" fillId="0" borderId="0" xfId="0" applyNumberFormat="1" applyFont="1" applyFill="1" applyAlignment="1">
      <alignment horizontal="right"/>
    </xf>
    <xf numFmtId="4" fontId="0" fillId="0" borderId="18" xfId="0" applyNumberFormat="1" applyBorder="1"/>
    <xf numFmtId="4" fontId="7" fillId="0" borderId="6" xfId="0" applyNumberFormat="1" applyFont="1" applyBorder="1" applyAlignment="1">
      <alignment horizontal="center"/>
    </xf>
    <xf numFmtId="4" fontId="7" fillId="0" borderId="0" xfId="0" applyNumberFormat="1" applyFont="1"/>
    <xf numFmtId="4" fontId="7" fillId="0" borderId="3" xfId="0" applyNumberFormat="1" applyFont="1" applyBorder="1" applyAlignment="1">
      <alignment horizontal="center"/>
    </xf>
    <xf numFmtId="4" fontId="13" fillId="0" borderId="0" xfId="0" applyNumberFormat="1" applyFont="1" applyAlignment="1">
      <alignment horizontal="right"/>
    </xf>
    <xf numFmtId="4" fontId="13" fillId="0" borderId="0" xfId="0" applyNumberFormat="1" applyFont="1"/>
    <xf numFmtId="3" fontId="3" fillId="0" borderId="0" xfId="0" applyNumberFormat="1" applyFont="1" applyBorder="1"/>
    <xf numFmtId="3" fontId="16" fillId="0" borderId="0" xfId="0" applyNumberFormat="1" applyFont="1" applyAlignment="1">
      <alignment horizontal="right"/>
    </xf>
    <xf numFmtId="49" fontId="17" fillId="0" borderId="0" xfId="0" applyNumberFormat="1" applyFont="1"/>
    <xf numFmtId="4" fontId="16" fillId="0" borderId="0" xfId="0" applyNumberFormat="1" applyFont="1"/>
    <xf numFmtId="49" fontId="0" fillId="0" borderId="0" xfId="0" quotePrefix="1" applyNumberFormat="1"/>
    <xf numFmtId="4" fontId="18" fillId="0" borderId="3" xfId="0" applyNumberFormat="1" applyFont="1" applyBorder="1"/>
    <xf numFmtId="0" fontId="23" fillId="3" borderId="0" xfId="2" applyFont="1" applyFill="1"/>
    <xf numFmtId="0" fontId="24" fillId="4" borderId="0" xfId="2" applyFont="1" applyFill="1"/>
    <xf numFmtId="0" fontId="23" fillId="5" borderId="68" xfId="2" applyFont="1" applyFill="1" applyBorder="1"/>
    <xf numFmtId="0" fontId="23" fillId="5" borderId="69" xfId="2" applyFont="1" applyFill="1" applyBorder="1"/>
    <xf numFmtId="0" fontId="24" fillId="4" borderId="70" xfId="2" applyFont="1" applyFill="1" applyBorder="1"/>
    <xf numFmtId="0" fontId="24" fillId="4" borderId="71" xfId="2" applyFont="1" applyFill="1" applyBorder="1"/>
    <xf numFmtId="0" fontId="23" fillId="3" borderId="72" xfId="2" applyFont="1" applyFill="1" applyBorder="1"/>
    <xf numFmtId="0" fontId="23" fillId="3" borderId="73" xfId="2" applyFont="1" applyFill="1" applyBorder="1"/>
    <xf numFmtId="0" fontId="24" fillId="4" borderId="72" xfId="2" applyFont="1" applyFill="1" applyBorder="1"/>
    <xf numFmtId="0" fontId="24" fillId="4" borderId="73" xfId="2" applyFont="1" applyFill="1" applyBorder="1"/>
    <xf numFmtId="0" fontId="23" fillId="5" borderId="74" xfId="2" applyFont="1" applyFill="1" applyBorder="1"/>
    <xf numFmtId="0" fontId="24" fillId="4" borderId="75" xfId="2" applyFont="1" applyFill="1" applyBorder="1"/>
    <xf numFmtId="4" fontId="5" fillId="0" borderId="3" xfId="0" applyNumberFormat="1" applyFont="1" applyFill="1" applyBorder="1"/>
    <xf numFmtId="4" fontId="5" fillId="0" borderId="0" xfId="0" applyNumberFormat="1" applyFont="1" applyFill="1"/>
    <xf numFmtId="4" fontId="0" fillId="0" borderId="3" xfId="0" applyNumberFormat="1" applyFill="1" applyBorder="1"/>
    <xf numFmtId="4" fontId="0" fillId="0" borderId="0" xfId="0" applyNumberFormat="1" applyFill="1"/>
    <xf numFmtId="4" fontId="7" fillId="0" borderId="3" xfId="0" applyNumberFormat="1" applyFont="1" applyBorder="1"/>
    <xf numFmtId="4" fontId="7" fillId="0" borderId="3" xfId="0" applyNumberFormat="1" applyFont="1" applyFill="1" applyBorder="1"/>
    <xf numFmtId="4" fontId="4" fillId="0" borderId="0" xfId="0" applyNumberFormat="1" applyFont="1" applyFill="1"/>
    <xf numFmtId="3" fontId="7" fillId="0" borderId="0" xfId="0" applyNumberFormat="1" applyFont="1"/>
    <xf numFmtId="0" fontId="0" fillId="6" borderId="0" xfId="0" applyFill="1"/>
    <xf numFmtId="0" fontId="21" fillId="7" borderId="76" xfId="0" applyFont="1" applyFill="1" applyBorder="1"/>
    <xf numFmtId="0" fontId="21" fillId="7" borderId="77" xfId="0" applyFont="1" applyFill="1" applyBorder="1"/>
    <xf numFmtId="0" fontId="25" fillId="6" borderId="0" xfId="0" applyFont="1" applyFill="1" applyBorder="1"/>
    <xf numFmtId="0" fontId="0" fillId="6" borderId="0" xfId="0" applyFill="1" applyBorder="1"/>
    <xf numFmtId="0" fontId="21" fillId="8" borderId="78" xfId="0" applyFont="1" applyFill="1" applyBorder="1"/>
    <xf numFmtId="0" fontId="0" fillId="8" borderId="79" xfId="0" applyFont="1" applyFill="1" applyBorder="1"/>
    <xf numFmtId="0" fontId="20" fillId="6" borderId="0" xfId="1" applyFill="1" applyBorder="1" applyAlignment="1" applyProtection="1"/>
    <xf numFmtId="0" fontId="21" fillId="7" borderId="78" xfId="0" applyFont="1" applyFill="1" applyBorder="1"/>
    <xf numFmtId="0" fontId="0" fillId="7" borderId="79" xfId="0" applyFont="1" applyFill="1" applyBorder="1"/>
    <xf numFmtId="0" fontId="21" fillId="7" borderId="40" xfId="0" applyFont="1" applyFill="1" applyBorder="1"/>
    <xf numFmtId="0" fontId="21" fillId="0" borderId="0" xfId="0" applyFont="1" applyFill="1" applyBorder="1"/>
    <xf numFmtId="0" fontId="0" fillId="8" borderId="40" xfId="0" applyFill="1" applyBorder="1"/>
    <xf numFmtId="0" fontId="0" fillId="0" borderId="0" xfId="0" applyFont="1" applyFill="1" applyBorder="1"/>
    <xf numFmtId="0" fontId="0" fillId="8" borderId="40" xfId="0" applyFont="1" applyFill="1" applyBorder="1"/>
    <xf numFmtId="0" fontId="0" fillId="7" borderId="40" xfId="0" applyFill="1" applyBorder="1"/>
    <xf numFmtId="0" fontId="21" fillId="6" borderId="0" xfId="0" applyFont="1" applyFill="1" applyBorder="1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 applyProtection="1">
      <alignment horizontal="left"/>
      <protection locked="0"/>
    </xf>
    <xf numFmtId="2" fontId="0" fillId="0" borderId="0" xfId="0" applyNumberFormat="1"/>
    <xf numFmtId="0" fontId="22" fillId="13" borderId="40" xfId="0" applyFont="1" applyFill="1" applyBorder="1"/>
    <xf numFmtId="0" fontId="22" fillId="13" borderId="40" xfId="0" applyFont="1" applyFill="1" applyBorder="1" applyAlignment="1"/>
    <xf numFmtId="14" fontId="0" fillId="0" borderId="0" xfId="0" applyNumberFormat="1"/>
    <xf numFmtId="0" fontId="7" fillId="0" borderId="0" xfId="0" applyFont="1"/>
    <xf numFmtId="0" fontId="22" fillId="14" borderId="40" xfId="0" applyFont="1" applyFill="1" applyBorder="1"/>
    <xf numFmtId="0" fontId="7" fillId="15" borderId="0" xfId="0" applyFont="1" applyFill="1"/>
    <xf numFmtId="0" fontId="0" fillId="15" borderId="0" xfId="0" applyFill="1"/>
    <xf numFmtId="0" fontId="4" fillId="0" borderId="17" xfId="0" quotePrefix="1" applyNumberFormat="1" applyFont="1" applyFill="1" applyBorder="1" applyAlignment="1">
      <alignment horizontal="center"/>
    </xf>
    <xf numFmtId="0" fontId="4" fillId="0" borderId="16" xfId="0" quotePrefix="1" applyNumberFormat="1" applyFont="1" applyFill="1" applyBorder="1" applyAlignment="1">
      <alignment horizontal="center"/>
    </xf>
    <xf numFmtId="49" fontId="0" fillId="0" borderId="3" xfId="0" applyNumberFormat="1" applyFill="1" applyBorder="1" applyAlignment="1">
      <alignment horizontal="center"/>
    </xf>
    <xf numFmtId="0" fontId="26" fillId="4" borderId="0" xfId="0" applyFont="1" applyFill="1"/>
    <xf numFmtId="0" fontId="0" fillId="0" borderId="0" xfId="0" applyFill="1"/>
    <xf numFmtId="0" fontId="0" fillId="0" borderId="0" xfId="0" applyNumberFormat="1" applyFill="1" applyAlignment="1">
      <alignment horizontal="center"/>
    </xf>
    <xf numFmtId="3" fontId="0" fillId="0" borderId="0" xfId="0" applyNumberFormat="1" applyFill="1"/>
    <xf numFmtId="0" fontId="0" fillId="0" borderId="0" xfId="0"/>
    <xf numFmtId="0" fontId="0" fillId="0" borderId="0" xfId="0" applyFill="1"/>
    <xf numFmtId="3" fontId="0" fillId="0" borderId="0" xfId="0" applyNumberFormat="1" applyFill="1"/>
    <xf numFmtId="3" fontId="0" fillId="0" borderId="0" xfId="0" quotePrefix="1" applyNumberFormat="1" applyFill="1"/>
    <xf numFmtId="0" fontId="0" fillId="0" borderId="0" xfId="0"/>
    <xf numFmtId="3" fontId="0" fillId="0" borderId="0" xfId="0" applyNumberFormat="1"/>
    <xf numFmtId="0" fontId="0" fillId="0" borderId="0" xfId="0" applyAlignment="1">
      <alignment horizontal="center"/>
    </xf>
    <xf numFmtId="0" fontId="0" fillId="0" borderId="0" xfId="0"/>
    <xf numFmtId="3" fontId="0" fillId="0" borderId="0" xfId="0" applyNumberFormat="1" applyFill="1" applyBorder="1"/>
    <xf numFmtId="3" fontId="0" fillId="0" borderId="16" xfId="0" applyNumberFormat="1" applyFill="1" applyBorder="1"/>
    <xf numFmtId="3" fontId="0" fillId="0" borderId="0" xfId="0" applyNumberFormat="1"/>
    <xf numFmtId="3" fontId="13" fillId="0" borderId="0" xfId="0" applyNumberFormat="1" applyFont="1" applyFill="1" applyAlignment="1">
      <alignment horizontal="right"/>
    </xf>
    <xf numFmtId="0" fontId="0" fillId="0" borderId="0" xfId="0" applyAlignment="1">
      <alignment horizontal="center"/>
    </xf>
    <xf numFmtId="0" fontId="0" fillId="0" borderId="0" xfId="0" quotePrefix="1"/>
    <xf numFmtId="0" fontId="7" fillId="0" borderId="0" xfId="0" quotePrefix="1" applyFont="1"/>
    <xf numFmtId="3" fontId="7" fillId="0" borderId="0" xfId="0" applyNumberFormat="1" applyFont="1" applyFill="1"/>
    <xf numFmtId="3" fontId="0" fillId="6" borderId="56" xfId="0" applyNumberFormat="1" applyFill="1" applyBorder="1"/>
    <xf numFmtId="3" fontId="0" fillId="6" borderId="59" xfId="0" applyNumberFormat="1" applyFill="1" applyBorder="1"/>
    <xf numFmtId="3" fontId="3" fillId="6" borderId="5" xfId="0" applyNumberFormat="1" applyFont="1" applyFill="1" applyBorder="1"/>
    <xf numFmtId="3" fontId="0" fillId="6" borderId="0" xfId="0" applyNumberFormat="1" applyFill="1" applyBorder="1"/>
    <xf numFmtId="3" fontId="0" fillId="6" borderId="3" xfId="0" applyNumberFormat="1" applyFill="1" applyBorder="1"/>
    <xf numFmtId="0" fontId="0" fillId="0" borderId="0" xfId="0" applyFill="1" applyBorder="1"/>
    <xf numFmtId="0" fontId="0" fillId="0" borderId="0" xfId="0" applyNumberFormat="1" applyFill="1" applyBorder="1" applyAlignment="1">
      <alignment horizontal="center"/>
    </xf>
    <xf numFmtId="0" fontId="22" fillId="9" borderId="40" xfId="0" applyFont="1" applyFill="1" applyBorder="1" applyAlignment="1" applyProtection="1">
      <alignment horizontal="left"/>
    </xf>
    <xf numFmtId="14" fontId="22" fillId="9" borderId="40" xfId="0" applyNumberFormat="1" applyFont="1" applyFill="1" applyBorder="1" applyAlignment="1" applyProtection="1">
      <alignment horizontal="center"/>
    </xf>
    <xf numFmtId="0" fontId="22" fillId="9" borderId="40" xfId="0" applyFont="1" applyFill="1" applyBorder="1" applyProtection="1"/>
    <xf numFmtId="0" fontId="0" fillId="10" borderId="40" xfId="0" applyFill="1" applyBorder="1" applyAlignment="1" applyProtection="1">
      <alignment horizontal="left"/>
    </xf>
    <xf numFmtId="14" fontId="0" fillId="10" borderId="40" xfId="0" applyNumberFormat="1" applyFill="1" applyBorder="1" applyAlignment="1" applyProtection="1">
      <alignment horizontal="right"/>
    </xf>
    <xf numFmtId="0" fontId="0" fillId="10" borderId="40" xfId="0" applyFill="1" applyBorder="1" applyProtection="1"/>
    <xf numFmtId="0" fontId="0" fillId="11" borderId="40" xfId="0" applyFill="1" applyBorder="1" applyAlignment="1" applyProtection="1">
      <alignment horizontal="left"/>
    </xf>
    <xf numFmtId="0" fontId="0" fillId="11" borderId="40" xfId="0" applyFont="1" applyFill="1" applyBorder="1" applyAlignment="1" applyProtection="1">
      <alignment horizontal="right"/>
    </xf>
    <xf numFmtId="0" fontId="0" fillId="11" borderId="40" xfId="0" applyFill="1" applyBorder="1" applyProtection="1"/>
    <xf numFmtId="0" fontId="0" fillId="12" borderId="40" xfId="0" applyFill="1" applyBorder="1" applyAlignment="1" applyProtection="1">
      <alignment horizontal="left"/>
    </xf>
    <xf numFmtId="0" fontId="0" fillId="12" borderId="40" xfId="0" applyFont="1" applyFill="1" applyBorder="1" applyAlignment="1" applyProtection="1">
      <alignment horizontal="right" wrapText="1"/>
    </xf>
    <xf numFmtId="0" fontId="0" fillId="12" borderId="40" xfId="0" applyFont="1" applyFill="1" applyBorder="1" applyAlignment="1" applyProtection="1">
      <alignment horizontal="right"/>
    </xf>
    <xf numFmtId="0" fontId="7" fillId="17" borderId="0" xfId="0" applyFont="1" applyFill="1" applyAlignment="1" applyProtection="1">
      <alignment horizontal="center"/>
      <protection locked="0"/>
    </xf>
    <xf numFmtId="3" fontId="0" fillId="6" borderId="27" xfId="0" applyNumberFormat="1" applyFill="1" applyBorder="1" applyAlignment="1">
      <alignment horizontal="right" indent="1"/>
    </xf>
    <xf numFmtId="3" fontId="0" fillId="6" borderId="12" xfId="0" applyNumberFormat="1" applyFill="1" applyBorder="1" applyAlignment="1">
      <alignment horizontal="right" indent="1"/>
    </xf>
    <xf numFmtId="3" fontId="0" fillId="0" borderId="31" xfId="0" applyNumberFormat="1" applyBorder="1" applyAlignment="1">
      <alignment horizontal="right" indent="1"/>
    </xf>
    <xf numFmtId="3" fontId="0" fillId="0" borderId="14" xfId="0" applyNumberFormat="1" applyBorder="1" applyAlignment="1">
      <alignment horizontal="right" indent="1"/>
    </xf>
    <xf numFmtId="3" fontId="0" fillId="0" borderId="27" xfId="0" applyNumberFormat="1" applyBorder="1" applyAlignment="1">
      <alignment horizontal="right" indent="1"/>
    </xf>
    <xf numFmtId="3" fontId="0" fillId="0" borderId="12" xfId="0" applyNumberFormat="1" applyBorder="1" applyAlignment="1">
      <alignment horizontal="right" indent="1"/>
    </xf>
    <xf numFmtId="3" fontId="5" fillId="0" borderId="27" xfId="0" applyNumberFormat="1" applyFont="1" applyBorder="1" applyAlignment="1">
      <alignment horizontal="right" indent="1"/>
    </xf>
    <xf numFmtId="3" fontId="5" fillId="0" borderId="12" xfId="0" applyNumberFormat="1" applyFont="1" applyBorder="1" applyAlignment="1">
      <alignment horizontal="right" indent="1"/>
    </xf>
    <xf numFmtId="3" fontId="0" fillId="0" borderId="26" xfId="0" applyNumberFormat="1" applyBorder="1" applyAlignment="1">
      <alignment horizontal="right" indent="1"/>
    </xf>
    <xf numFmtId="3" fontId="0" fillId="0" borderId="32" xfId="0" applyNumberFormat="1" applyBorder="1" applyAlignment="1">
      <alignment horizontal="right" indent="1"/>
    </xf>
    <xf numFmtId="3" fontId="0" fillId="0" borderId="50" xfId="0" applyNumberFormat="1" applyBorder="1" applyAlignment="1">
      <alignment horizontal="right" indent="1"/>
    </xf>
    <xf numFmtId="3" fontId="0" fillId="6" borderId="50" xfId="0" applyNumberFormat="1" applyFill="1" applyBorder="1" applyAlignment="1">
      <alignment horizontal="right" indent="1"/>
    </xf>
    <xf numFmtId="3" fontId="0" fillId="6" borderId="38" xfId="0" applyNumberFormat="1" applyFill="1" applyBorder="1" applyAlignment="1">
      <alignment horizontal="right" vertical="center" indent="1"/>
    </xf>
    <xf numFmtId="3" fontId="0" fillId="0" borderId="29" xfId="0" applyNumberFormat="1" applyBorder="1" applyAlignment="1">
      <alignment horizontal="right" indent="1"/>
    </xf>
    <xf numFmtId="3" fontId="0" fillId="0" borderId="30" xfId="0" applyNumberFormat="1" applyBorder="1" applyAlignment="1">
      <alignment horizontal="right" indent="1"/>
    </xf>
    <xf numFmtId="3" fontId="0" fillId="0" borderId="51" xfId="0" applyNumberFormat="1" applyBorder="1" applyAlignment="1">
      <alignment horizontal="right" indent="1"/>
    </xf>
    <xf numFmtId="3" fontId="5" fillId="0" borderId="26" xfId="0" applyNumberFormat="1" applyFont="1" applyBorder="1" applyAlignment="1">
      <alignment horizontal="right" indent="1"/>
    </xf>
    <xf numFmtId="3" fontId="5" fillId="0" borderId="32" xfId="0" applyNumberFormat="1" applyFont="1" applyBorder="1" applyAlignment="1">
      <alignment horizontal="right" indent="1"/>
    </xf>
    <xf numFmtId="3" fontId="5" fillId="0" borderId="50" xfId="0" applyNumberFormat="1" applyFont="1" applyBorder="1" applyAlignment="1">
      <alignment horizontal="right" indent="1"/>
    </xf>
    <xf numFmtId="4" fontId="13" fillId="6" borderId="0" xfId="0" applyNumberFormat="1" applyFont="1" applyFill="1" applyAlignment="1">
      <alignment horizontal="right"/>
    </xf>
    <xf numFmtId="3" fontId="0" fillId="6" borderId="0" xfId="0" applyNumberFormat="1" applyFill="1" applyAlignment="1">
      <alignment horizontal="right"/>
    </xf>
    <xf numFmtId="3" fontId="4" fillId="6" borderId="27" xfId="0" applyNumberFormat="1" applyFont="1" applyFill="1" applyBorder="1" applyAlignment="1">
      <alignment horizontal="right" indent="1"/>
    </xf>
    <xf numFmtId="3" fontId="4" fillId="6" borderId="12" xfId="0" applyNumberFormat="1" applyFont="1" applyFill="1" applyBorder="1" applyAlignment="1">
      <alignment horizontal="right" indent="1"/>
    </xf>
    <xf numFmtId="3" fontId="0" fillId="6" borderId="35" xfId="0" applyNumberFormat="1" applyFill="1" applyBorder="1" applyAlignment="1">
      <alignment horizontal="right" indent="1"/>
    </xf>
    <xf numFmtId="3" fontId="0" fillId="6" borderId="22" xfId="0" applyNumberFormat="1" applyFill="1" applyBorder="1" applyAlignment="1">
      <alignment horizontal="right" indent="1"/>
    </xf>
    <xf numFmtId="4" fontId="13" fillId="6" borderId="0" xfId="0" applyNumberFormat="1" applyFont="1" applyFill="1" applyAlignment="1">
      <alignment horizontal="right" indent="1"/>
    </xf>
    <xf numFmtId="3" fontId="0" fillId="6" borderId="0" xfId="0" applyNumberFormat="1" applyFill="1" applyAlignment="1">
      <alignment horizontal="right" indent="1"/>
    </xf>
    <xf numFmtId="4" fontId="0" fillId="6" borderId="0" xfId="0" applyNumberFormat="1" applyFill="1" applyAlignment="1">
      <alignment horizontal="right" indent="1"/>
    </xf>
    <xf numFmtId="4" fontId="0" fillId="6" borderId="25" xfId="0" applyNumberFormat="1" applyFill="1" applyBorder="1" applyAlignment="1">
      <alignment horizontal="right" indent="1"/>
    </xf>
    <xf numFmtId="4" fontId="0" fillId="6" borderId="10" xfId="0" applyNumberFormat="1" applyFill="1" applyBorder="1" applyAlignment="1">
      <alignment horizontal="right" indent="1"/>
    </xf>
    <xf numFmtId="4" fontId="5" fillId="6" borderId="27" xfId="0" applyNumberFormat="1" applyFont="1" applyFill="1" applyBorder="1" applyAlignment="1">
      <alignment horizontal="right" indent="1"/>
    </xf>
    <xf numFmtId="4" fontId="5" fillId="6" borderId="12" xfId="0" applyNumberFormat="1" applyFont="1" applyFill="1" applyBorder="1" applyAlignment="1">
      <alignment horizontal="right" indent="1"/>
    </xf>
    <xf numFmtId="4" fontId="0" fillId="6" borderId="27" xfId="0" applyNumberFormat="1" applyFill="1" applyBorder="1" applyAlignment="1">
      <alignment horizontal="right" indent="1"/>
    </xf>
    <xf numFmtId="4" fontId="0" fillId="6" borderId="12" xfId="0" applyNumberFormat="1" applyFill="1" applyBorder="1" applyAlignment="1">
      <alignment horizontal="right" indent="1"/>
    </xf>
    <xf numFmtId="4" fontId="4" fillId="6" borderId="27" xfId="0" applyNumberFormat="1" applyFont="1" applyFill="1" applyBorder="1" applyAlignment="1">
      <alignment horizontal="right" indent="1"/>
    </xf>
    <xf numFmtId="4" fontId="4" fillId="6" borderId="12" xfId="0" applyNumberFormat="1" applyFont="1" applyFill="1" applyBorder="1" applyAlignment="1">
      <alignment horizontal="right" indent="1"/>
    </xf>
    <xf numFmtId="4" fontId="0" fillId="6" borderId="35" xfId="0" applyNumberFormat="1" applyFill="1" applyBorder="1" applyAlignment="1">
      <alignment horizontal="right" indent="1"/>
    </xf>
    <xf numFmtId="4" fontId="0" fillId="6" borderId="22" xfId="0" applyNumberFormat="1" applyFill="1" applyBorder="1" applyAlignment="1">
      <alignment horizontal="right" indent="1"/>
    </xf>
    <xf numFmtId="3" fontId="0" fillId="6" borderId="16" xfId="0" applyNumberFormat="1" applyFill="1" applyBorder="1" applyAlignment="1">
      <alignment horizontal="right"/>
    </xf>
    <xf numFmtId="164" fontId="3" fillId="6" borderId="0" xfId="3" applyNumberFormat="1" applyFont="1" applyFill="1" applyBorder="1" applyAlignment="1">
      <alignment horizontal="right"/>
    </xf>
    <xf numFmtId="3" fontId="0" fillId="6" borderId="17" xfId="0" applyNumberFormat="1" applyFill="1" applyBorder="1" applyAlignment="1">
      <alignment horizontal="right"/>
    </xf>
    <xf numFmtId="3" fontId="0" fillId="0" borderId="16" xfId="0" applyNumberFormat="1" applyFill="1" applyBorder="1" applyAlignment="1">
      <alignment horizontal="right"/>
    </xf>
    <xf numFmtId="10" fontId="3" fillId="0" borderId="12" xfId="3" applyNumberFormat="1" applyFont="1" applyFill="1" applyBorder="1" applyAlignment="1">
      <alignment horizontal="right"/>
    </xf>
    <xf numFmtId="3" fontId="3" fillId="0" borderId="11" xfId="0" applyNumberFormat="1" applyFont="1" applyFill="1" applyBorder="1" applyAlignment="1">
      <alignment horizontal="right"/>
    </xf>
    <xf numFmtId="3" fontId="4" fillId="0" borderId="16" xfId="0" applyNumberFormat="1" applyFont="1" applyFill="1" applyBorder="1" applyAlignment="1">
      <alignment horizontal="right"/>
    </xf>
    <xf numFmtId="10" fontId="12" fillId="0" borderId="12" xfId="3" applyNumberFormat="1" applyFont="1" applyFill="1" applyBorder="1" applyAlignment="1">
      <alignment horizontal="right"/>
    </xf>
    <xf numFmtId="164" fontId="3" fillId="0" borderId="11" xfId="3" applyNumberFormat="1" applyFont="1" applyFill="1" applyBorder="1" applyAlignment="1">
      <alignment horizontal="right"/>
    </xf>
    <xf numFmtId="3" fontId="4" fillId="6" borderId="16" xfId="0" applyNumberFormat="1" applyFont="1" applyFill="1" applyBorder="1" applyAlignment="1">
      <alignment horizontal="right"/>
    </xf>
    <xf numFmtId="3" fontId="4" fillId="6" borderId="17" xfId="0" applyNumberFormat="1" applyFont="1" applyFill="1" applyBorder="1" applyAlignment="1">
      <alignment horizontal="right"/>
    </xf>
    <xf numFmtId="3" fontId="3" fillId="0" borderId="12" xfId="0" applyNumberFormat="1" applyFont="1" applyFill="1" applyBorder="1" applyAlignment="1">
      <alignment horizontal="right"/>
    </xf>
    <xf numFmtId="3" fontId="0" fillId="6" borderId="56" xfId="0" applyNumberFormat="1" applyFill="1" applyBorder="1" applyAlignment="1">
      <alignment horizontal="right"/>
    </xf>
    <xf numFmtId="3" fontId="3" fillId="6" borderId="21" xfId="0" applyNumberFormat="1" applyFont="1" applyFill="1" applyBorder="1" applyAlignment="1">
      <alignment horizontal="right"/>
    </xf>
    <xf numFmtId="3" fontId="0" fillId="6" borderId="59" xfId="0" applyNumberFormat="1" applyFill="1" applyBorder="1" applyAlignment="1">
      <alignment horizontal="right"/>
    </xf>
    <xf numFmtId="3" fontId="3" fillId="0" borderId="21" xfId="0" applyNumberFormat="1" applyFont="1" applyFill="1" applyBorder="1" applyAlignment="1">
      <alignment horizontal="right"/>
    </xf>
    <xf numFmtId="3" fontId="0" fillId="0" borderId="56" xfId="0" applyNumberFormat="1" applyFill="1" applyBorder="1" applyAlignment="1">
      <alignment horizontal="right"/>
    </xf>
    <xf numFmtId="3" fontId="3" fillId="0" borderId="22" xfId="0" applyNumberFormat="1" applyFont="1" applyFill="1" applyBorder="1" applyAlignment="1">
      <alignment horizontal="right"/>
    </xf>
    <xf numFmtId="3" fontId="3" fillId="6" borderId="0" xfId="0" applyNumberFormat="1" applyFont="1" applyFill="1" applyAlignment="1">
      <alignment horizontal="right"/>
    </xf>
    <xf numFmtId="3" fontId="3" fillId="0" borderId="0" xfId="0" applyNumberFormat="1" applyFont="1" applyFill="1" applyAlignment="1">
      <alignment horizontal="right"/>
    </xf>
    <xf numFmtId="3" fontId="0" fillId="0" borderId="0" xfId="0" applyNumberFormat="1" applyFill="1" applyAlignment="1">
      <alignment horizontal="right"/>
    </xf>
    <xf numFmtId="3" fontId="0" fillId="6" borderId="54" xfId="0" applyNumberFormat="1" applyFill="1" applyBorder="1" applyAlignment="1">
      <alignment horizontal="right"/>
    </xf>
    <xf numFmtId="3" fontId="3" fillId="6" borderId="2" xfId="0" applyNumberFormat="1" applyFont="1" applyFill="1" applyBorder="1" applyAlignment="1">
      <alignment horizontal="right"/>
    </xf>
    <xf numFmtId="3" fontId="0" fillId="6" borderId="57" xfId="0" applyNumberFormat="1" applyFill="1" applyBorder="1" applyAlignment="1">
      <alignment horizontal="right"/>
    </xf>
    <xf numFmtId="3" fontId="3" fillId="0" borderId="9" xfId="0" applyNumberFormat="1" applyFont="1" applyFill="1" applyBorder="1" applyAlignment="1">
      <alignment horizontal="right"/>
    </xf>
    <xf numFmtId="3" fontId="0" fillId="0" borderId="54" xfId="0" applyNumberFormat="1" applyFill="1" applyBorder="1" applyAlignment="1">
      <alignment horizontal="right"/>
    </xf>
    <xf numFmtId="3" fontId="3" fillId="0" borderId="10" xfId="0" applyNumberFormat="1" applyFont="1" applyFill="1" applyBorder="1" applyAlignment="1">
      <alignment horizontal="right"/>
    </xf>
    <xf numFmtId="3" fontId="12" fillId="6" borderId="0" xfId="0" applyNumberFormat="1" applyFont="1" applyFill="1" applyBorder="1" applyAlignment="1">
      <alignment horizontal="right"/>
    </xf>
    <xf numFmtId="3" fontId="12" fillId="0" borderId="11" xfId="0" applyNumberFormat="1" applyFont="1" applyFill="1" applyBorder="1" applyAlignment="1">
      <alignment horizontal="right"/>
    </xf>
    <xf numFmtId="3" fontId="3" fillId="6" borderId="0" xfId="0" applyNumberFormat="1" applyFont="1" applyFill="1" applyBorder="1" applyAlignment="1">
      <alignment horizontal="right"/>
    </xf>
    <xf numFmtId="164" fontId="13" fillId="6" borderId="16" xfId="3" applyNumberFormat="1" applyFont="1" applyFill="1" applyBorder="1" applyAlignment="1">
      <alignment horizontal="right"/>
    </xf>
    <xf numFmtId="164" fontId="13" fillId="6" borderId="17" xfId="3" applyNumberFormat="1" applyFont="1" applyFill="1" applyBorder="1" applyAlignment="1">
      <alignment horizontal="right"/>
    </xf>
    <xf numFmtId="164" fontId="0" fillId="6" borderId="20" xfId="3" applyNumberFormat="1" applyFont="1" applyFill="1" applyBorder="1" applyAlignment="1">
      <alignment horizontal="right"/>
    </xf>
    <xf numFmtId="164" fontId="3" fillId="6" borderId="19" xfId="3" applyNumberFormat="1" applyFont="1" applyFill="1" applyBorder="1" applyAlignment="1">
      <alignment horizontal="right"/>
    </xf>
    <xf numFmtId="164" fontId="0" fillId="6" borderId="62" xfId="3" applyNumberFormat="1" applyFont="1" applyFill="1" applyBorder="1" applyAlignment="1">
      <alignment horizontal="right"/>
    </xf>
    <xf numFmtId="164" fontId="3" fillId="0" borderId="63" xfId="3" applyNumberFormat="1" applyFont="1" applyFill="1" applyBorder="1" applyAlignment="1">
      <alignment horizontal="right"/>
    </xf>
    <xf numFmtId="3" fontId="0" fillId="0" borderId="20" xfId="0" applyNumberFormat="1" applyFill="1" applyBorder="1" applyAlignment="1">
      <alignment horizontal="right"/>
    </xf>
    <xf numFmtId="3" fontId="3" fillId="0" borderId="23" xfId="0" applyNumberFormat="1" applyFont="1" applyFill="1" applyBorder="1" applyAlignment="1">
      <alignment horizontal="right"/>
    </xf>
    <xf numFmtId="164" fontId="0" fillId="6" borderId="16" xfId="3" applyNumberFormat="1" applyFont="1" applyFill="1" applyBorder="1" applyAlignment="1">
      <alignment horizontal="right"/>
    </xf>
    <xf numFmtId="164" fontId="0" fillId="6" borderId="17" xfId="3" applyNumberFormat="1" applyFont="1" applyFill="1" applyBorder="1" applyAlignment="1">
      <alignment horizontal="right"/>
    </xf>
    <xf numFmtId="164" fontId="14" fillId="6" borderId="16" xfId="3" applyNumberFormat="1" applyFont="1" applyFill="1" applyBorder="1" applyAlignment="1">
      <alignment horizontal="right"/>
    </xf>
    <xf numFmtId="164" fontId="14" fillId="6" borderId="17" xfId="3" applyNumberFormat="1" applyFont="1" applyFill="1" applyBorder="1" applyAlignment="1">
      <alignment horizontal="right"/>
    </xf>
    <xf numFmtId="3" fontId="3" fillId="6" borderId="5" xfId="0" applyNumberFormat="1" applyFont="1" applyFill="1" applyBorder="1" applyAlignment="1">
      <alignment horizontal="right"/>
    </xf>
    <xf numFmtId="3" fontId="7" fillId="0" borderId="16" xfId="0" applyNumberFormat="1" applyFont="1" applyFill="1" applyBorder="1" applyAlignment="1">
      <alignment horizontal="right"/>
    </xf>
    <xf numFmtId="3" fontId="0" fillId="6" borderId="17" xfId="0" applyNumberFormat="1" applyFill="1" applyBorder="1" applyAlignment="1">
      <alignment horizontal="right" indent="1"/>
    </xf>
    <xf numFmtId="3" fontId="0" fillId="0" borderId="16" xfId="0" applyNumberFormat="1" applyFill="1" applyBorder="1" applyAlignment="1">
      <alignment horizontal="right" indent="1"/>
    </xf>
    <xf numFmtId="3" fontId="0" fillId="0" borderId="17" xfId="0" applyNumberFormat="1" applyFill="1" applyBorder="1" applyAlignment="1">
      <alignment horizontal="right" indent="1"/>
    </xf>
    <xf numFmtId="3" fontId="4" fillId="0" borderId="16" xfId="0" applyNumberFormat="1" applyFont="1" applyFill="1" applyBorder="1" applyAlignment="1">
      <alignment horizontal="right" indent="1"/>
    </xf>
    <xf numFmtId="3" fontId="4" fillId="0" borderId="17" xfId="0" applyNumberFormat="1" applyFont="1" applyFill="1" applyBorder="1" applyAlignment="1">
      <alignment horizontal="right" indent="1"/>
    </xf>
    <xf numFmtId="3" fontId="0" fillId="0" borderId="55" xfId="0" applyNumberFormat="1" applyFill="1" applyBorder="1" applyAlignment="1">
      <alignment horizontal="right" indent="1"/>
    </xf>
    <xf numFmtId="3" fontId="0" fillId="0" borderId="58" xfId="0" applyNumberFormat="1" applyFill="1" applyBorder="1" applyAlignment="1">
      <alignment horizontal="right" indent="1"/>
    </xf>
    <xf numFmtId="3" fontId="0" fillId="6" borderId="58" xfId="0" applyNumberFormat="1" applyFill="1" applyBorder="1" applyAlignment="1">
      <alignment horizontal="right" indent="1"/>
    </xf>
    <xf numFmtId="10" fontId="3" fillId="16" borderId="12" xfId="3" applyNumberFormat="1" applyFont="1" applyFill="1" applyBorder="1" applyAlignment="1">
      <alignment horizontal="right"/>
    </xf>
    <xf numFmtId="10" fontId="12" fillId="16" borderId="12" xfId="3" applyNumberFormat="1" applyFont="1" applyFill="1" applyBorder="1" applyAlignment="1">
      <alignment horizontal="right"/>
    </xf>
    <xf numFmtId="10" fontId="3" fillId="16" borderId="14" xfId="3" applyNumberFormat="1" applyFont="1" applyFill="1" applyBorder="1" applyAlignment="1">
      <alignment horizontal="right"/>
    </xf>
    <xf numFmtId="3" fontId="3" fillId="16" borderId="14" xfId="0" applyNumberFormat="1" applyFont="1" applyFill="1" applyBorder="1" applyAlignment="1">
      <alignment horizontal="right"/>
    </xf>
    <xf numFmtId="3" fontId="3" fillId="16" borderId="12" xfId="0" applyNumberFormat="1" applyFont="1" applyFill="1" applyBorder="1" applyAlignment="1">
      <alignment horizontal="right"/>
    </xf>
    <xf numFmtId="164" fontId="3" fillId="16" borderId="0" xfId="3" applyNumberFormat="1" applyFont="1" applyFill="1" applyBorder="1" applyAlignment="1">
      <alignment horizontal="right"/>
    </xf>
    <xf numFmtId="3" fontId="3" fillId="16" borderId="11" xfId="0" applyNumberFormat="1" applyFont="1" applyFill="1" applyBorder="1" applyAlignment="1">
      <alignment horizontal="right"/>
    </xf>
    <xf numFmtId="3" fontId="10" fillId="16" borderId="11" xfId="0" applyNumberFormat="1" applyFont="1" applyFill="1" applyBorder="1" applyAlignment="1">
      <alignment horizontal="right"/>
    </xf>
    <xf numFmtId="3" fontId="3" fillId="16" borderId="13" xfId="0" applyNumberFormat="1" applyFont="1" applyFill="1" applyBorder="1" applyAlignment="1">
      <alignment horizontal="right"/>
    </xf>
    <xf numFmtId="164" fontId="3" fillId="16" borderId="11" xfId="3" applyNumberFormat="1" applyFont="1" applyFill="1" applyBorder="1" applyAlignment="1">
      <alignment horizontal="right"/>
    </xf>
    <xf numFmtId="3" fontId="5" fillId="16" borderId="11" xfId="0" applyNumberFormat="1" applyFont="1" applyFill="1" applyBorder="1" applyAlignment="1">
      <alignment horizontal="right"/>
    </xf>
    <xf numFmtId="3" fontId="10" fillId="16" borderId="0" xfId="0" applyNumberFormat="1" applyFont="1" applyFill="1" applyBorder="1" applyAlignment="1">
      <alignment horizontal="right"/>
    </xf>
    <xf numFmtId="3" fontId="0" fillId="6" borderId="26" xfId="0" applyNumberFormat="1" applyFill="1" applyBorder="1" applyAlignment="1">
      <alignment horizontal="right" indent="1"/>
    </xf>
    <xf numFmtId="3" fontId="0" fillId="6" borderId="32" xfId="0" applyNumberFormat="1" applyFill="1" applyBorder="1" applyAlignment="1">
      <alignment horizontal="right" indent="1"/>
    </xf>
    <xf numFmtId="3" fontId="0" fillId="0" borderId="65" xfId="0" applyNumberFormat="1" applyBorder="1" applyAlignment="1">
      <alignment horizontal="right" indent="1"/>
    </xf>
    <xf numFmtId="3" fontId="0" fillId="0" borderId="66" xfId="0" applyNumberFormat="1" applyBorder="1" applyAlignment="1">
      <alignment horizontal="right" indent="1"/>
    </xf>
    <xf numFmtId="3" fontId="0" fillId="0" borderId="67" xfId="0" applyNumberFormat="1" applyBorder="1" applyAlignment="1">
      <alignment horizontal="right" indent="1"/>
    </xf>
    <xf numFmtId="3" fontId="0" fillId="0" borderId="23" xfId="0" applyNumberFormat="1" applyBorder="1" applyAlignment="1">
      <alignment horizontal="right" indent="1"/>
    </xf>
    <xf numFmtId="3" fontId="4" fillId="0" borderId="26" xfId="0" applyNumberFormat="1" applyFont="1" applyBorder="1" applyAlignment="1">
      <alignment horizontal="right" indent="1"/>
    </xf>
    <xf numFmtId="3" fontId="4" fillId="0" borderId="32" xfId="0" applyNumberFormat="1" applyFont="1" applyBorder="1" applyAlignment="1">
      <alignment horizontal="right" indent="1"/>
    </xf>
    <xf numFmtId="3" fontId="4" fillId="0" borderId="50" xfId="0" applyNumberFormat="1" applyFont="1" applyBorder="1" applyAlignment="1">
      <alignment horizontal="right" indent="1"/>
    </xf>
    <xf numFmtId="3" fontId="4" fillId="0" borderId="12" xfId="0" applyNumberFormat="1" applyFont="1" applyBorder="1" applyAlignment="1">
      <alignment horizontal="right" indent="1"/>
    </xf>
    <xf numFmtId="3" fontId="7" fillId="0" borderId="29" xfId="0" applyNumberFormat="1" applyFont="1" applyBorder="1" applyAlignment="1">
      <alignment horizontal="right" indent="1"/>
    </xf>
    <xf numFmtId="3" fontId="7" fillId="0" borderId="30" xfId="0" applyNumberFormat="1" applyFont="1" applyBorder="1" applyAlignment="1">
      <alignment horizontal="right" indent="1"/>
    </xf>
    <xf numFmtId="3" fontId="7" fillId="0" borderId="51" xfId="0" applyNumberFormat="1" applyFont="1" applyBorder="1" applyAlignment="1">
      <alignment horizontal="right" indent="1"/>
    </xf>
    <xf numFmtId="3" fontId="7" fillId="0" borderId="14" xfId="0" applyNumberFormat="1" applyFont="1" applyBorder="1" applyAlignment="1">
      <alignment horizontal="right" indent="1"/>
    </xf>
    <xf numFmtId="3" fontId="7" fillId="0" borderId="26" xfId="0" applyNumberFormat="1" applyFont="1" applyBorder="1" applyAlignment="1">
      <alignment horizontal="right" indent="1"/>
    </xf>
    <xf numFmtId="3" fontId="7" fillId="0" borderId="32" xfId="0" applyNumberFormat="1" applyFont="1" applyBorder="1" applyAlignment="1">
      <alignment horizontal="right" indent="1"/>
    </xf>
    <xf numFmtId="3" fontId="7" fillId="0" borderId="50" xfId="0" applyNumberFormat="1" applyFont="1" applyBorder="1" applyAlignment="1">
      <alignment horizontal="right" indent="1"/>
    </xf>
    <xf numFmtId="3" fontId="7" fillId="0" borderId="12" xfId="0" applyNumberFormat="1" applyFont="1" applyBorder="1" applyAlignment="1">
      <alignment horizontal="right" indent="1"/>
    </xf>
    <xf numFmtId="3" fontId="0" fillId="0" borderId="26" xfId="0" applyNumberFormat="1" applyFill="1" applyBorder="1" applyAlignment="1">
      <alignment horizontal="right" indent="1"/>
    </xf>
    <xf numFmtId="3" fontId="0" fillId="0" borderId="32" xfId="0" applyNumberFormat="1" applyFill="1" applyBorder="1" applyAlignment="1">
      <alignment horizontal="right" indent="1"/>
    </xf>
    <xf numFmtId="3" fontId="0" fillId="0" borderId="50" xfId="0" applyNumberFormat="1" applyFill="1" applyBorder="1" applyAlignment="1">
      <alignment horizontal="right" indent="1"/>
    </xf>
    <xf numFmtId="3" fontId="0" fillId="0" borderId="47" xfId="0" applyNumberFormat="1" applyBorder="1" applyAlignment="1">
      <alignment horizontal="right" indent="1"/>
    </xf>
    <xf numFmtId="3" fontId="0" fillId="0" borderId="46" xfId="0" applyNumberFormat="1" applyBorder="1" applyAlignment="1">
      <alignment horizontal="right" indent="1"/>
    </xf>
    <xf numFmtId="3" fontId="5" fillId="0" borderId="38" xfId="0" applyNumberFormat="1" applyFont="1" applyBorder="1" applyAlignment="1">
      <alignment horizontal="right" indent="1"/>
    </xf>
    <xf numFmtId="3" fontId="5" fillId="0" borderId="47" xfId="0" applyNumberFormat="1" applyFont="1" applyBorder="1" applyAlignment="1">
      <alignment horizontal="right" indent="1"/>
    </xf>
    <xf numFmtId="3" fontId="0" fillId="6" borderId="47" xfId="0" applyNumberFormat="1" applyFill="1" applyBorder="1" applyAlignment="1">
      <alignment horizontal="right" indent="1"/>
    </xf>
    <xf numFmtId="3" fontId="7" fillId="6" borderId="26" xfId="0" applyNumberFormat="1" applyFont="1" applyFill="1" applyBorder="1" applyAlignment="1">
      <alignment horizontal="right" indent="1"/>
    </xf>
    <xf numFmtId="3" fontId="4" fillId="0" borderId="27" xfId="0" applyNumberFormat="1" applyFont="1" applyBorder="1" applyAlignment="1">
      <alignment horizontal="right" indent="1"/>
    </xf>
    <xf numFmtId="3" fontId="4" fillId="0" borderId="47" xfId="0" applyNumberFormat="1" applyFont="1" applyBorder="1" applyAlignment="1">
      <alignment horizontal="right" indent="1"/>
    </xf>
    <xf numFmtId="3" fontId="7" fillId="6" borderId="47" xfId="0" applyNumberFormat="1" applyFont="1" applyFill="1" applyBorder="1" applyAlignment="1">
      <alignment horizontal="right" indent="1"/>
    </xf>
    <xf numFmtId="3" fontId="0" fillId="0" borderId="35" xfId="0" applyNumberFormat="1" applyBorder="1" applyAlignment="1">
      <alignment horizontal="right" indent="1"/>
    </xf>
    <xf numFmtId="3" fontId="0" fillId="0" borderId="33" xfId="0" applyNumberFormat="1" applyBorder="1" applyAlignment="1">
      <alignment horizontal="right" indent="1"/>
    </xf>
    <xf numFmtId="3" fontId="0" fillId="0" borderId="48" xfId="0" applyNumberFormat="1" applyBorder="1" applyAlignment="1">
      <alignment horizontal="right" indent="1"/>
    </xf>
    <xf numFmtId="3" fontId="0" fillId="0" borderId="43" xfId="0" applyNumberFormat="1" applyBorder="1" applyAlignment="1">
      <alignment horizontal="right" indent="1"/>
    </xf>
    <xf numFmtId="3" fontId="0" fillId="0" borderId="38" xfId="0" applyNumberFormat="1" applyBorder="1" applyAlignment="1">
      <alignment horizontal="right" indent="1"/>
    </xf>
    <xf numFmtId="3" fontId="0" fillId="0" borderId="37" xfId="0" applyNumberFormat="1" applyBorder="1" applyAlignment="1">
      <alignment horizontal="right" indent="1"/>
    </xf>
    <xf numFmtId="3" fontId="7" fillId="2" borderId="26" xfId="0" applyNumberFormat="1" applyFont="1" applyFill="1" applyBorder="1" applyAlignment="1" applyProtection="1">
      <alignment horizontal="right" indent="1"/>
      <protection locked="0"/>
    </xf>
    <xf numFmtId="3" fontId="7" fillId="2" borderId="32" xfId="0" applyNumberFormat="1" applyFont="1" applyFill="1" applyBorder="1" applyAlignment="1" applyProtection="1">
      <alignment horizontal="right" indent="1"/>
      <protection locked="0"/>
    </xf>
    <xf numFmtId="3" fontId="0" fillId="2" borderId="47" xfId="0" applyNumberFormat="1" applyFill="1" applyBorder="1" applyAlignment="1" applyProtection="1">
      <alignment horizontal="right" indent="1"/>
      <protection locked="0"/>
    </xf>
    <xf numFmtId="3" fontId="0" fillId="2" borderId="27" xfId="0" applyNumberFormat="1" applyFill="1" applyBorder="1" applyAlignment="1" applyProtection="1">
      <alignment horizontal="right" indent="1"/>
      <protection locked="0"/>
    </xf>
    <xf numFmtId="3" fontId="7" fillId="0" borderId="38" xfId="0" applyNumberFormat="1" applyFont="1" applyBorder="1" applyAlignment="1">
      <alignment horizontal="right" indent="1"/>
    </xf>
    <xf numFmtId="3" fontId="7" fillId="0" borderId="38" xfId="0" applyNumberFormat="1" applyFont="1" applyFill="1" applyBorder="1" applyAlignment="1">
      <alignment horizontal="right" indent="1"/>
    </xf>
    <xf numFmtId="3" fontId="4" fillId="0" borderId="38" xfId="0" applyNumberFormat="1" applyFont="1" applyBorder="1" applyAlignment="1">
      <alignment horizontal="right" indent="1"/>
    </xf>
    <xf numFmtId="3" fontId="7" fillId="6" borderId="38" xfId="0" applyNumberFormat="1" applyFont="1" applyFill="1" applyBorder="1" applyAlignment="1">
      <alignment horizontal="right" indent="1"/>
    </xf>
    <xf numFmtId="3" fontId="7" fillId="2" borderId="38" xfId="0" applyNumberFormat="1" applyFont="1" applyFill="1" applyBorder="1" applyAlignment="1" applyProtection="1">
      <alignment horizontal="right" indent="1"/>
      <protection locked="0"/>
    </xf>
    <xf numFmtId="3" fontId="0" fillId="2" borderId="38" xfId="0" applyNumberFormat="1" applyFill="1" applyBorder="1" applyAlignment="1" applyProtection="1">
      <alignment horizontal="right" indent="1"/>
      <protection locked="0"/>
    </xf>
    <xf numFmtId="4" fontId="2" fillId="0" borderId="3" xfId="0" applyNumberFormat="1" applyFont="1" applyFill="1" applyBorder="1"/>
    <xf numFmtId="3" fontId="2" fillId="2" borderId="26" xfId="0" applyNumberFormat="1" applyFont="1" applyFill="1" applyBorder="1" applyAlignment="1" applyProtection="1">
      <alignment horizontal="right" indent="1"/>
      <protection locked="0"/>
    </xf>
    <xf numFmtId="0" fontId="2" fillId="0" borderId="0" xfId="0" applyFont="1" applyBorder="1"/>
    <xf numFmtId="3" fontId="2" fillId="0" borderId="3" xfId="0" applyNumberFormat="1" applyFont="1" applyBorder="1"/>
    <xf numFmtId="3" fontId="2" fillId="0" borderId="3" xfId="0" applyNumberFormat="1" applyFont="1" applyBorder="1" applyAlignment="1">
      <alignment wrapText="1"/>
    </xf>
    <xf numFmtId="3" fontId="4" fillId="0" borderId="3" xfId="0" applyNumberFormat="1" applyFont="1" applyBorder="1"/>
    <xf numFmtId="3" fontId="2" fillId="6" borderId="3" xfId="0" applyNumberFormat="1" applyFont="1" applyFill="1" applyBorder="1"/>
    <xf numFmtId="3" fontId="0" fillId="18" borderId="27" xfId="0" applyNumberFormat="1" applyFill="1" applyBorder="1" applyAlignment="1">
      <alignment horizontal="right" indent="1"/>
    </xf>
    <xf numFmtId="3" fontId="0" fillId="18" borderId="12" xfId="0" applyNumberFormat="1" applyFill="1" applyBorder="1" applyAlignment="1">
      <alignment horizontal="right" indent="1"/>
    </xf>
    <xf numFmtId="3" fontId="4" fillId="6" borderId="3" xfId="0" applyNumberFormat="1" applyFont="1" applyFill="1" applyBorder="1"/>
    <xf numFmtId="4" fontId="2" fillId="0" borderId="3" xfId="0" applyNumberFormat="1" applyFont="1" applyBorder="1"/>
    <xf numFmtId="3" fontId="0" fillId="0" borderId="27" xfId="0" applyNumberFormat="1" applyFill="1" applyBorder="1" applyAlignment="1">
      <alignment horizontal="right" indent="1"/>
    </xf>
    <xf numFmtId="3" fontId="0" fillId="0" borderId="12" xfId="0" applyNumberFormat="1" applyFill="1" applyBorder="1" applyAlignment="1">
      <alignment horizontal="right" indent="1"/>
    </xf>
    <xf numFmtId="3" fontId="0" fillId="19" borderId="27" xfId="0" applyNumberFormat="1" applyFill="1" applyBorder="1" applyAlignment="1">
      <alignment horizontal="right" indent="1"/>
    </xf>
    <xf numFmtId="3" fontId="0" fillId="19" borderId="12" xfId="0" applyNumberFormat="1" applyFill="1" applyBorder="1" applyAlignment="1">
      <alignment horizontal="right" indent="1"/>
    </xf>
    <xf numFmtId="4" fontId="4" fillId="0" borderId="3" xfId="0" applyNumberFormat="1" applyFont="1" applyBorder="1" applyAlignment="1">
      <alignment horizontal="left"/>
    </xf>
    <xf numFmtId="4" fontId="2" fillId="0" borderId="3" xfId="0" applyNumberFormat="1" applyFont="1" applyBorder="1" applyAlignment="1">
      <alignment horizontal="left"/>
    </xf>
    <xf numFmtId="3" fontId="4" fillId="19" borderId="27" xfId="0" applyNumberFormat="1" applyFont="1" applyFill="1" applyBorder="1" applyAlignment="1">
      <alignment horizontal="right" indent="1"/>
    </xf>
    <xf numFmtId="3" fontId="4" fillId="19" borderId="12" xfId="0" applyNumberFormat="1" applyFont="1" applyFill="1" applyBorder="1" applyAlignment="1">
      <alignment horizontal="right" indent="1"/>
    </xf>
    <xf numFmtId="3" fontId="0" fillId="0" borderId="64" xfId="0" applyNumberFormat="1" applyBorder="1"/>
    <xf numFmtId="3" fontId="0" fillId="18" borderId="27" xfId="0" applyNumberFormat="1" applyFill="1" applyBorder="1" applyAlignment="1">
      <alignment horizontal="right" vertical="center" indent="1"/>
    </xf>
    <xf numFmtId="3" fontId="0" fillId="6" borderId="27" xfId="0" applyNumberFormat="1" applyFill="1" applyBorder="1" applyAlignment="1">
      <alignment horizontal="right" vertical="center" indent="1"/>
    </xf>
    <xf numFmtId="3" fontId="0" fillId="6" borderId="31" xfId="0" applyNumberFormat="1" applyFill="1" applyBorder="1" applyAlignment="1">
      <alignment horizontal="right" vertical="center" indent="1"/>
    </xf>
    <xf numFmtId="3" fontId="0" fillId="6" borderId="28" xfId="0" applyNumberFormat="1" applyFill="1" applyBorder="1" applyAlignment="1">
      <alignment horizontal="right" indent="1"/>
    </xf>
    <xf numFmtId="3" fontId="0" fillId="6" borderId="31" xfId="0" applyNumberFormat="1" applyFill="1" applyBorder="1" applyAlignment="1">
      <alignment horizontal="right" indent="1"/>
    </xf>
    <xf numFmtId="3" fontId="0" fillId="6" borderId="64" xfId="0" applyNumberFormat="1" applyFill="1" applyBorder="1" applyAlignment="1">
      <alignment horizontal="right" vertical="center" indent="1"/>
    </xf>
    <xf numFmtId="3" fontId="0" fillId="6" borderId="64" xfId="0" applyNumberFormat="1" applyFill="1" applyBorder="1" applyAlignment="1">
      <alignment horizontal="right" indent="1"/>
    </xf>
    <xf numFmtId="3" fontId="0" fillId="0" borderId="80" xfId="0" applyNumberFormat="1" applyBorder="1" applyAlignment="1">
      <alignment horizontal="right" indent="1"/>
    </xf>
    <xf numFmtId="3" fontId="0" fillId="0" borderId="64" xfId="0" applyNumberFormat="1" applyBorder="1" applyAlignment="1">
      <alignment horizontal="right" indent="1"/>
    </xf>
    <xf numFmtId="3" fontId="4" fillId="20" borderId="7" xfId="0" applyNumberFormat="1" applyFont="1" applyFill="1" applyBorder="1"/>
    <xf numFmtId="3" fontId="4" fillId="20" borderId="40" xfId="0" applyNumberFormat="1" applyFont="1" applyFill="1" applyBorder="1" applyAlignment="1">
      <alignment horizontal="right" vertical="center" indent="1"/>
    </xf>
    <xf numFmtId="3" fontId="4" fillId="20" borderId="40" xfId="0" applyNumberFormat="1" applyFont="1" applyFill="1" applyBorder="1" applyAlignment="1">
      <alignment horizontal="right" indent="1"/>
    </xf>
    <xf numFmtId="3" fontId="4" fillId="20" borderId="41" xfId="0" applyNumberFormat="1" applyFont="1" applyFill="1" applyBorder="1" applyAlignment="1">
      <alignment horizontal="right" indent="1"/>
    </xf>
    <xf numFmtId="3" fontId="5" fillId="20" borderId="3" xfId="0" applyNumberFormat="1" applyFont="1" applyFill="1" applyBorder="1" applyAlignment="1">
      <alignment horizontal="center"/>
    </xf>
    <xf numFmtId="3" fontId="5" fillId="20" borderId="27" xfId="0" applyNumberFormat="1" applyFont="1" applyFill="1" applyBorder="1" applyAlignment="1">
      <alignment horizontal="right" indent="1"/>
    </xf>
    <xf numFmtId="4" fontId="4" fillId="20" borderId="7" xfId="0" applyNumberFormat="1" applyFont="1" applyFill="1" applyBorder="1" applyAlignment="1">
      <alignment horizontal="left"/>
    </xf>
    <xf numFmtId="3" fontId="0" fillId="0" borderId="8" xfId="0" applyNumberFormat="1" applyBorder="1"/>
    <xf numFmtId="3" fontId="5" fillId="20" borderId="0" xfId="0" applyNumberFormat="1" applyFont="1" applyFill="1" applyBorder="1" applyAlignment="1">
      <alignment horizontal="center"/>
    </xf>
    <xf numFmtId="3" fontId="0" fillId="0" borderId="5" xfId="0" applyNumberFormat="1" applyBorder="1"/>
    <xf numFmtId="3" fontId="27" fillId="0" borderId="0" xfId="0" applyNumberFormat="1" applyFont="1"/>
    <xf numFmtId="3" fontId="28" fillId="0" borderId="0" xfId="0" applyNumberFormat="1" applyFont="1"/>
    <xf numFmtId="3" fontId="28" fillId="0" borderId="2" xfId="0" applyNumberFormat="1" applyFont="1" applyFill="1" applyBorder="1"/>
    <xf numFmtId="3" fontId="29" fillId="0" borderId="8" xfId="0" applyNumberFormat="1" applyFont="1" applyFill="1" applyBorder="1" applyAlignment="1">
      <alignment horizontal="center"/>
    </xf>
    <xf numFmtId="3" fontId="29" fillId="0" borderId="0" xfId="0" applyNumberFormat="1" applyFont="1" applyBorder="1" applyAlignment="1">
      <alignment horizontal="center"/>
    </xf>
    <xf numFmtId="3" fontId="28" fillId="0" borderId="8" xfId="0" applyNumberFormat="1" applyFont="1" applyBorder="1"/>
    <xf numFmtId="3" fontId="28" fillId="0" borderId="0" xfId="0" applyNumberFormat="1" applyFont="1" applyBorder="1"/>
    <xf numFmtId="3" fontId="29" fillId="20" borderId="0" xfId="0" applyNumberFormat="1" applyFont="1" applyFill="1" applyBorder="1" applyAlignment="1">
      <alignment horizontal="center"/>
    </xf>
    <xf numFmtId="3" fontId="28" fillId="0" borderId="5" xfId="0" applyNumberFormat="1" applyFont="1" applyBorder="1"/>
    <xf numFmtId="3" fontId="30" fillId="0" borderId="0" xfId="0" applyNumberFormat="1" applyFont="1" applyBorder="1"/>
    <xf numFmtId="3" fontId="30" fillId="0" borderId="0" xfId="0" applyNumberFormat="1" applyFont="1" applyBorder="1" applyAlignment="1">
      <alignment wrapText="1"/>
    </xf>
    <xf numFmtId="3" fontId="30" fillId="20" borderId="81" xfId="0" applyNumberFormat="1" applyFont="1" applyFill="1" applyBorder="1"/>
    <xf numFmtId="3" fontId="30" fillId="0" borderId="8" xfId="0" applyNumberFormat="1" applyFont="1" applyBorder="1"/>
    <xf numFmtId="3" fontId="30" fillId="6" borderId="0" xfId="0" applyNumberFormat="1" applyFont="1" applyFill="1" applyBorder="1"/>
    <xf numFmtId="4" fontId="0" fillId="0" borderId="2" xfId="0" applyNumberFormat="1" applyBorder="1"/>
    <xf numFmtId="4" fontId="0" fillId="0" borderId="8" xfId="0" applyNumberFormat="1" applyBorder="1"/>
    <xf numFmtId="4" fontId="30" fillId="0" borderId="0" xfId="0" applyNumberFormat="1" applyFont="1" applyBorder="1"/>
    <xf numFmtId="4" fontId="30" fillId="20" borderId="81" xfId="0" applyNumberFormat="1" applyFont="1" applyFill="1" applyBorder="1" applyAlignment="1">
      <alignment horizontal="left"/>
    </xf>
    <xf numFmtId="4" fontId="30" fillId="0" borderId="0" xfId="0" applyNumberFormat="1" applyFont="1" applyBorder="1" applyAlignment="1">
      <alignment horizontal="left"/>
    </xf>
    <xf numFmtId="4" fontId="30" fillId="0" borderId="0" xfId="0" applyNumberFormat="1" applyFont="1" applyFill="1" applyBorder="1"/>
    <xf numFmtId="4" fontId="30" fillId="0" borderId="5" xfId="0" applyNumberFormat="1" applyFont="1" applyBorder="1"/>
    <xf numFmtId="49" fontId="31" fillId="0" borderId="0" xfId="0" applyNumberFormat="1" applyFont="1" applyAlignment="1">
      <alignment horizontal="right"/>
    </xf>
    <xf numFmtId="4" fontId="30" fillId="0" borderId="0" xfId="0" applyNumberFormat="1" applyFont="1"/>
    <xf numFmtId="4" fontId="30" fillId="0" borderId="2" xfId="0" applyNumberFormat="1" applyFont="1" applyBorder="1"/>
    <xf numFmtId="4" fontId="2" fillId="0" borderId="0" xfId="0" applyNumberFormat="1" applyFont="1" applyBorder="1"/>
    <xf numFmtId="4" fontId="13" fillId="0" borderId="0" xfId="0" applyNumberFormat="1" applyFont="1" applyFill="1"/>
    <xf numFmtId="3" fontId="4" fillId="20" borderId="82" xfId="0" applyNumberFormat="1" applyFont="1" applyFill="1" applyBorder="1" applyAlignment="1">
      <alignment horizontal="right" indent="1"/>
    </xf>
    <xf numFmtId="3" fontId="4" fillId="0" borderId="0" xfId="0" applyNumberFormat="1" applyFont="1" applyBorder="1" applyAlignment="1">
      <alignment horizontal="center"/>
    </xf>
    <xf numFmtId="0" fontId="8" fillId="0" borderId="0" xfId="0" applyNumberFormat="1" applyFont="1" applyAlignment="1">
      <alignment horizontal="center"/>
    </xf>
    <xf numFmtId="49" fontId="2" fillId="0" borderId="0" xfId="0" applyNumberFormat="1" applyFont="1" applyAlignment="1">
      <alignment horizontal="center"/>
    </xf>
    <xf numFmtId="3" fontId="4" fillId="0" borderId="0" xfId="0" applyNumberFormat="1" applyFont="1" applyBorder="1" applyAlignment="1">
      <alignment horizontal="center"/>
    </xf>
    <xf numFmtId="3" fontId="4" fillId="0" borderId="12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3" fontId="32" fillId="0" borderId="0" xfId="0" applyNumberFormat="1" applyFont="1" applyBorder="1" applyAlignment="1">
      <alignment horizontal="center"/>
    </xf>
    <xf numFmtId="3" fontId="0" fillId="0" borderId="0" xfId="0" applyNumberFormat="1" applyBorder="1" applyAlignment="1">
      <alignment horizontal="right" indent="1"/>
    </xf>
    <xf numFmtId="3" fontId="5" fillId="0" borderId="0" xfId="0" applyNumberFormat="1" applyFont="1" applyBorder="1" applyAlignment="1">
      <alignment horizontal="right" indent="1"/>
    </xf>
    <xf numFmtId="3" fontId="32" fillId="0" borderId="0" xfId="0" applyNumberFormat="1" applyFont="1" applyBorder="1" applyAlignment="1">
      <alignment horizontal="right" indent="1"/>
    </xf>
    <xf numFmtId="3" fontId="4" fillId="0" borderId="0" xfId="0" applyNumberFormat="1" applyFont="1" applyBorder="1" applyAlignment="1">
      <alignment horizontal="right" indent="1"/>
    </xf>
    <xf numFmtId="3" fontId="0" fillId="6" borderId="38" xfId="0" applyNumberFormat="1" applyFill="1" applyBorder="1" applyAlignment="1">
      <alignment horizontal="right" indent="1"/>
    </xf>
    <xf numFmtId="3" fontId="5" fillId="20" borderId="38" xfId="0" applyNumberFormat="1" applyFont="1" applyFill="1" applyBorder="1" applyAlignment="1">
      <alignment horizontal="right" indent="1"/>
    </xf>
    <xf numFmtId="3" fontId="4" fillId="20" borderId="82" xfId="0" applyNumberFormat="1" applyFont="1" applyFill="1" applyBorder="1" applyAlignment="1">
      <alignment horizontal="right" vertical="center" indent="1"/>
    </xf>
    <xf numFmtId="4" fontId="13" fillId="0" borderId="0" xfId="0" applyNumberFormat="1" applyFont="1" applyFill="1" applyAlignment="1">
      <alignment horizontal="right"/>
    </xf>
    <xf numFmtId="0" fontId="33" fillId="0" borderId="3" xfId="0" applyNumberFormat="1" applyFont="1" applyFill="1" applyBorder="1" applyAlignment="1">
      <alignment horizontal="left"/>
    </xf>
    <xf numFmtId="0" fontId="25" fillId="6" borderId="0" xfId="0" applyFont="1" applyFill="1" applyAlignment="1">
      <alignment horizontal="center"/>
    </xf>
    <xf numFmtId="3" fontId="5" fillId="0" borderId="3" xfId="0" applyNumberFormat="1" applyFont="1" applyFill="1" applyBorder="1" applyAlignment="1">
      <alignment horizontal="center"/>
    </xf>
    <xf numFmtId="3" fontId="5" fillId="0" borderId="0" xfId="0" applyNumberFormat="1" applyFont="1" applyFill="1" applyBorder="1" applyAlignment="1">
      <alignment horizontal="center"/>
    </xf>
    <xf numFmtId="3" fontId="5" fillId="0" borderId="12" xfId="0" applyNumberFormat="1" applyFont="1" applyFill="1" applyBorder="1" applyAlignment="1">
      <alignment horizontal="center"/>
    </xf>
    <xf numFmtId="3" fontId="8" fillId="0" borderId="0" xfId="0" applyNumberFormat="1" applyFont="1" applyAlignment="1">
      <alignment horizontal="center"/>
    </xf>
    <xf numFmtId="3" fontId="2" fillId="0" borderId="0" xfId="0" applyNumberFormat="1" applyFont="1" applyAlignment="1">
      <alignment horizontal="center"/>
    </xf>
    <xf numFmtId="4" fontId="8" fillId="0" borderId="0" xfId="0" applyNumberFormat="1" applyFont="1" applyAlignment="1">
      <alignment horizontal="center"/>
    </xf>
    <xf numFmtId="4" fontId="2" fillId="0" borderId="0" xfId="0" applyNumberFormat="1" applyFont="1" applyAlignment="1">
      <alignment horizontal="center"/>
    </xf>
    <xf numFmtId="3" fontId="4" fillId="0" borderId="16" xfId="0" quotePrefix="1" applyNumberFormat="1" applyFont="1" applyFill="1" applyBorder="1" applyAlignment="1">
      <alignment horizontal="center"/>
    </xf>
    <xf numFmtId="3" fontId="4" fillId="0" borderId="12" xfId="0" quotePrefix="1" applyNumberFormat="1" applyFont="1" applyFill="1" applyBorder="1" applyAlignment="1">
      <alignment horizontal="center"/>
    </xf>
    <xf numFmtId="0" fontId="8" fillId="0" borderId="0" xfId="0" applyNumberFormat="1" applyFont="1" applyFill="1" applyAlignment="1">
      <alignment horizontal="center"/>
    </xf>
    <xf numFmtId="0" fontId="7" fillId="0" borderId="0" xfId="0" applyNumberFormat="1" applyFont="1" applyFill="1" applyAlignment="1">
      <alignment horizontal="center"/>
    </xf>
    <xf numFmtId="3" fontId="4" fillId="0" borderId="0" xfId="0" applyNumberFormat="1" applyFont="1" applyBorder="1" applyAlignment="1">
      <alignment horizontal="center"/>
    </xf>
    <xf numFmtId="3" fontId="4" fillId="0" borderId="12" xfId="0" applyNumberFormat="1" applyFont="1" applyBorder="1" applyAlignment="1">
      <alignment horizontal="center"/>
    </xf>
    <xf numFmtId="0" fontId="8" fillId="0" borderId="0" xfId="0" applyNumberFormat="1" applyFont="1" applyAlignment="1">
      <alignment horizontal="center"/>
    </xf>
    <xf numFmtId="49" fontId="2" fillId="0" borderId="0" xfId="0" applyNumberFormat="1" applyFont="1" applyAlignment="1">
      <alignment horizontal="center"/>
    </xf>
  </cellXfs>
  <cellStyles count="5">
    <cellStyle name="Lien hypertexte" xfId="1" builtinId="8"/>
    <cellStyle name="Normal" xfId="0" builtinId="0"/>
    <cellStyle name="Normal 2" xfId="2" xr:uid="{00000000-0005-0000-0000-000002000000}"/>
    <cellStyle name="Normal 2 2" xfId="4" xr:uid="{00000000-0005-0000-0000-000003000000}"/>
    <cellStyle name="Pourcentage" xfId="3" builtinId="5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7"/>
  <sheetViews>
    <sheetView topLeftCell="A10" workbookViewId="0">
      <selection activeCell="J24" sqref="J24"/>
    </sheetView>
  </sheetViews>
  <sheetFormatPr baseColWidth="10" defaultRowHeight="12.75" x14ac:dyDescent="0.2"/>
  <cols>
    <col min="1" max="1" width="19" customWidth="1"/>
    <col min="2" max="2" width="35.5703125" bestFit="1" customWidth="1"/>
    <col min="6" max="6" width="27.140625" customWidth="1"/>
    <col min="7" max="7" width="13.42578125" bestFit="1" customWidth="1"/>
  </cols>
  <sheetData>
    <row r="1" spans="1:8" x14ac:dyDescent="0.2">
      <c r="A1" t="s">
        <v>1653</v>
      </c>
      <c r="B1" t="str">
        <f>Paramétrage!D12</f>
        <v>non</v>
      </c>
      <c r="C1" t="str">
        <f>IF(B1="oui","true","false")</f>
        <v>false</v>
      </c>
    </row>
    <row r="2" spans="1:8" x14ac:dyDescent="0.2">
      <c r="A2" t="s">
        <v>1675</v>
      </c>
      <c r="B2" t="str">
        <f>VLOOKUP(Paramétrage!A13,Paramétrage!A13:B13,2,FALSE)</f>
        <v>Tenue de compte</v>
      </c>
      <c r="C2">
        <f>IF(B2="Reporting",1,0)</f>
        <v>0</v>
      </c>
      <c r="F2" s="227">
        <f>Paramétrage!B11</f>
        <v>45535</v>
      </c>
      <c r="G2" s="227">
        <f>+Paramétrage!D11</f>
        <v>45169</v>
      </c>
    </row>
    <row r="3" spans="1:8" x14ac:dyDescent="0.2">
      <c r="A3" t="s">
        <v>1676</v>
      </c>
      <c r="B3" t="str">
        <f>Paramétrage!B12</f>
        <v>NAT</v>
      </c>
      <c r="C3">
        <f>IF(B3="Nationale",0,1)</f>
        <v>1</v>
      </c>
      <c r="F3" t="str">
        <f>(TEXT(F2,"JJ/MM/AAAA"))</f>
        <v>31/08/2024</v>
      </c>
      <c r="G3" t="str">
        <f>(TEXT(G2,"JJ/MM/AAAA"))</f>
        <v>31/08/2023</v>
      </c>
    </row>
    <row r="4" spans="1:8" x14ac:dyDescent="0.2">
      <c r="A4">
        <v>0</v>
      </c>
      <c r="B4" t="s">
        <v>1651</v>
      </c>
      <c r="F4" t="s">
        <v>1677</v>
      </c>
    </row>
    <row r="5" spans="1:8" x14ac:dyDescent="0.2">
      <c r="A5" t="str">
        <f>_xll.ListeEtablissement()</f>
        <v/>
      </c>
      <c r="D5">
        <f>Paramétrage!D13</f>
        <v>0</v>
      </c>
      <c r="F5" t="s">
        <v>1678</v>
      </c>
      <c r="G5" t="s">
        <v>1679</v>
      </c>
    </row>
    <row r="6" spans="1:8" x14ac:dyDescent="0.2">
      <c r="D6" t="str">
        <f>VLOOKUP(D5,A4:C1200,2,FALSE)</f>
        <v xml:space="preserve"> </v>
      </c>
      <c r="F6" t="str">
        <f>_xll.GetTiersSociete()</f>
        <v/>
      </c>
      <c r="G6" t="str">
        <f ca="1">_xll.ContextePartage()</f>
        <v>&lt;Aucune session&gt;</v>
      </c>
    </row>
    <row r="7" spans="1:8" x14ac:dyDescent="0.2">
      <c r="D7" t="str">
        <f>IF(D6=" ","",D6)</f>
        <v/>
      </c>
    </row>
    <row r="13" spans="1:8" x14ac:dyDescent="0.2">
      <c r="F13" s="228" t="s">
        <v>1709</v>
      </c>
      <c r="G13" s="228" t="s">
        <v>1711</v>
      </c>
      <c r="H13" s="228" t="s">
        <v>1710</v>
      </c>
    </row>
    <row r="14" spans="1:8" x14ac:dyDescent="0.2">
      <c r="F14">
        <v>2015</v>
      </c>
      <c r="G14" s="227">
        <v>42277</v>
      </c>
      <c r="H14" s="227">
        <v>41912</v>
      </c>
    </row>
    <row r="15" spans="1:8" x14ac:dyDescent="0.2">
      <c r="F15">
        <v>2016</v>
      </c>
      <c r="G15" s="227">
        <v>42643</v>
      </c>
      <c r="H15" s="227">
        <v>42277</v>
      </c>
    </row>
    <row r="16" spans="1:8" x14ac:dyDescent="0.2">
      <c r="F16" s="246">
        <v>2017</v>
      </c>
      <c r="G16" s="227">
        <v>43008</v>
      </c>
      <c r="H16" s="227">
        <v>42643</v>
      </c>
    </row>
    <row r="17" spans="6:8" x14ac:dyDescent="0.2">
      <c r="F17" s="246">
        <v>2018</v>
      </c>
      <c r="G17" s="227">
        <v>43343</v>
      </c>
      <c r="H17" s="227">
        <v>43008</v>
      </c>
    </row>
    <row r="18" spans="6:8" x14ac:dyDescent="0.2">
      <c r="F18" s="246">
        <v>2019</v>
      </c>
      <c r="G18" s="227">
        <v>43708</v>
      </c>
      <c r="H18" s="227">
        <v>43343</v>
      </c>
    </row>
    <row r="19" spans="6:8" x14ac:dyDescent="0.2">
      <c r="F19" s="246">
        <v>2020</v>
      </c>
      <c r="G19" s="227">
        <v>44074</v>
      </c>
      <c r="H19" s="227">
        <v>43708</v>
      </c>
    </row>
    <row r="20" spans="6:8" x14ac:dyDescent="0.2">
      <c r="F20" s="246">
        <v>2021</v>
      </c>
      <c r="G20" s="227">
        <v>44439</v>
      </c>
      <c r="H20" s="227">
        <v>44074</v>
      </c>
    </row>
    <row r="21" spans="6:8" x14ac:dyDescent="0.2">
      <c r="F21" s="246">
        <v>2022</v>
      </c>
      <c r="G21" s="227">
        <v>44804</v>
      </c>
      <c r="H21" s="227">
        <v>44439</v>
      </c>
    </row>
    <row r="22" spans="6:8" x14ac:dyDescent="0.2">
      <c r="F22" s="246">
        <v>2023</v>
      </c>
      <c r="G22" s="227">
        <v>45169</v>
      </c>
      <c r="H22" s="227">
        <v>44804</v>
      </c>
    </row>
    <row r="23" spans="6:8" x14ac:dyDescent="0.2">
      <c r="F23" s="246">
        <v>2024</v>
      </c>
      <c r="G23" s="227">
        <v>45535</v>
      </c>
      <c r="H23" s="227">
        <v>45169</v>
      </c>
    </row>
    <row r="24" spans="6:8" x14ac:dyDescent="0.2">
      <c r="F24" s="246">
        <v>2025</v>
      </c>
      <c r="G24" s="227">
        <v>45900</v>
      </c>
      <c r="H24" s="227">
        <v>45535</v>
      </c>
    </row>
    <row r="25" spans="6:8" x14ac:dyDescent="0.2">
      <c r="F25" s="246">
        <v>2026</v>
      </c>
      <c r="G25" s="227">
        <v>46265</v>
      </c>
      <c r="H25" s="227">
        <v>45900</v>
      </c>
    </row>
    <row r="26" spans="6:8" x14ac:dyDescent="0.2">
      <c r="F26" s="246">
        <v>2027</v>
      </c>
      <c r="G26" s="227">
        <v>46630</v>
      </c>
      <c r="H26" s="227">
        <v>46265</v>
      </c>
    </row>
    <row r="27" spans="6:8" x14ac:dyDescent="0.2">
      <c r="F27" s="246">
        <v>2028</v>
      </c>
      <c r="G27" s="227">
        <v>46996</v>
      </c>
      <c r="H27" s="227">
        <v>46630</v>
      </c>
    </row>
    <row r="28" spans="6:8" x14ac:dyDescent="0.2">
      <c r="F28" s="246">
        <v>2029</v>
      </c>
      <c r="G28" s="227">
        <v>47361</v>
      </c>
      <c r="H28" s="227">
        <v>46996</v>
      </c>
    </row>
    <row r="29" spans="6:8" x14ac:dyDescent="0.2">
      <c r="F29" s="246">
        <v>2030</v>
      </c>
      <c r="G29" s="227">
        <v>47726</v>
      </c>
      <c r="H29" s="227">
        <v>47361</v>
      </c>
    </row>
    <row r="30" spans="6:8" x14ac:dyDescent="0.2">
      <c r="F30" s="246">
        <v>2031</v>
      </c>
      <c r="G30" s="227">
        <v>48091</v>
      </c>
      <c r="H30" s="227">
        <v>47726</v>
      </c>
    </row>
    <row r="31" spans="6:8" x14ac:dyDescent="0.2">
      <c r="F31" s="246">
        <v>2032</v>
      </c>
      <c r="G31" s="227">
        <v>48457</v>
      </c>
      <c r="H31" s="227">
        <v>48091</v>
      </c>
    </row>
    <row r="32" spans="6:8" x14ac:dyDescent="0.2">
      <c r="F32" s="246">
        <v>2033</v>
      </c>
      <c r="G32" s="227">
        <v>48822</v>
      </c>
      <c r="H32" s="227">
        <v>48457</v>
      </c>
    </row>
    <row r="33" spans="6:8" x14ac:dyDescent="0.2">
      <c r="F33" s="246">
        <v>2034</v>
      </c>
      <c r="G33" s="227">
        <v>49187</v>
      </c>
      <c r="H33" s="227">
        <v>48822</v>
      </c>
    </row>
    <row r="34" spans="6:8" x14ac:dyDescent="0.2">
      <c r="F34" s="246">
        <v>2035</v>
      </c>
      <c r="G34" s="227">
        <v>49552</v>
      </c>
      <c r="H34" s="227">
        <v>49187</v>
      </c>
    </row>
    <row r="35" spans="6:8" x14ac:dyDescent="0.2">
      <c r="F35" s="246">
        <v>2036</v>
      </c>
      <c r="G35" s="227">
        <v>49918</v>
      </c>
      <c r="H35" s="227">
        <v>49552</v>
      </c>
    </row>
    <row r="36" spans="6:8" x14ac:dyDescent="0.2">
      <c r="F36" s="246">
        <v>2037</v>
      </c>
      <c r="G36" s="227">
        <v>50283</v>
      </c>
      <c r="H36" s="227">
        <v>49918</v>
      </c>
    </row>
    <row r="37" spans="6:8" x14ac:dyDescent="0.2">
      <c r="F37" s="246">
        <v>2038</v>
      </c>
      <c r="G37" s="227">
        <v>50648</v>
      </c>
      <c r="H37" s="227">
        <v>50283</v>
      </c>
    </row>
    <row r="38" spans="6:8" x14ac:dyDescent="0.2">
      <c r="F38" s="246">
        <v>2039</v>
      </c>
      <c r="G38" s="227">
        <v>51013</v>
      </c>
      <c r="H38" s="227">
        <v>50648</v>
      </c>
    </row>
    <row r="39" spans="6:8" x14ac:dyDescent="0.2">
      <c r="F39" s="246">
        <v>2040</v>
      </c>
      <c r="G39" s="227">
        <v>51379</v>
      </c>
      <c r="H39" s="227">
        <v>51013</v>
      </c>
    </row>
    <row r="40" spans="6:8" x14ac:dyDescent="0.2">
      <c r="F40" s="246"/>
      <c r="G40" s="227"/>
      <c r="H40" s="227"/>
    </row>
    <row r="41" spans="6:8" x14ac:dyDescent="0.2">
      <c r="F41" s="246"/>
      <c r="G41" s="227"/>
      <c r="H41" s="227"/>
    </row>
    <row r="42" spans="6:8" x14ac:dyDescent="0.2">
      <c r="F42" s="246"/>
      <c r="G42" s="227"/>
      <c r="H42" s="227"/>
    </row>
    <row r="43" spans="6:8" x14ac:dyDescent="0.2">
      <c r="F43" s="246"/>
      <c r="G43" s="227"/>
      <c r="H43" s="227"/>
    </row>
    <row r="44" spans="6:8" x14ac:dyDescent="0.2">
      <c r="F44" s="246"/>
      <c r="G44" s="227"/>
      <c r="H44" s="227"/>
    </row>
    <row r="45" spans="6:8" x14ac:dyDescent="0.2">
      <c r="F45" s="246"/>
      <c r="G45" s="227"/>
      <c r="H45" s="227"/>
    </row>
    <row r="46" spans="6:8" x14ac:dyDescent="0.2">
      <c r="F46" s="246"/>
      <c r="G46" s="227"/>
      <c r="H46" s="227"/>
    </row>
    <row r="47" spans="6:8" x14ac:dyDescent="0.2">
      <c r="F47" s="246"/>
      <c r="G47" s="227"/>
      <c r="H47" s="227"/>
    </row>
    <row r="48" spans="6:8" x14ac:dyDescent="0.2">
      <c r="F48" s="246"/>
      <c r="G48" s="227"/>
      <c r="H48" s="227"/>
    </row>
    <row r="49" spans="6:8" x14ac:dyDescent="0.2">
      <c r="F49" s="246"/>
      <c r="G49" s="227"/>
      <c r="H49" s="227"/>
    </row>
    <row r="50" spans="6:8" x14ac:dyDescent="0.2">
      <c r="F50" s="246"/>
      <c r="G50" s="227"/>
      <c r="H50" s="227"/>
    </row>
    <row r="51" spans="6:8" x14ac:dyDescent="0.2">
      <c r="F51" s="246"/>
      <c r="G51" s="227"/>
      <c r="H51" s="227"/>
    </row>
    <row r="52" spans="6:8" x14ac:dyDescent="0.2">
      <c r="F52" s="246"/>
      <c r="G52" s="227"/>
      <c r="H52" s="227"/>
    </row>
    <row r="53" spans="6:8" x14ac:dyDescent="0.2">
      <c r="F53" s="246"/>
      <c r="G53" s="227"/>
      <c r="H53" s="227"/>
    </row>
    <row r="54" spans="6:8" x14ac:dyDescent="0.2">
      <c r="F54" s="246"/>
      <c r="G54" s="227"/>
      <c r="H54" s="227"/>
    </row>
    <row r="55" spans="6:8" x14ac:dyDescent="0.2">
      <c r="F55" s="246"/>
      <c r="G55" s="227"/>
      <c r="H55" s="227"/>
    </row>
    <row r="56" spans="6:8" x14ac:dyDescent="0.2">
      <c r="F56" s="246"/>
      <c r="G56" s="227"/>
      <c r="H56" s="227"/>
    </row>
    <row r="57" spans="6:8" x14ac:dyDescent="0.2">
      <c r="F57" s="246"/>
      <c r="G57" s="227"/>
      <c r="H57" s="227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781"/>
  <sheetViews>
    <sheetView workbookViewId="0">
      <selection activeCell="B21" sqref="B21"/>
    </sheetView>
  </sheetViews>
  <sheetFormatPr baseColWidth="10" defaultRowHeight="12.75" x14ac:dyDescent="0.2"/>
  <cols>
    <col min="2" max="2" width="80.5703125" bestFit="1" customWidth="1"/>
  </cols>
  <sheetData>
    <row r="1" spans="1:5" ht="15.75" thickTop="1" x14ac:dyDescent="0.25">
      <c r="A1" s="185" t="s">
        <v>114</v>
      </c>
      <c r="B1" s="193" t="s">
        <v>30</v>
      </c>
      <c r="C1" s="193" t="s">
        <v>115</v>
      </c>
      <c r="D1" s="193" t="s">
        <v>116</v>
      </c>
      <c r="E1" s="186" t="s">
        <v>117</v>
      </c>
    </row>
    <row r="2" spans="1:5" ht="15" x14ac:dyDescent="0.25">
      <c r="A2" s="189" t="s">
        <v>118</v>
      </c>
      <c r="B2" s="183" t="s">
        <v>119</v>
      </c>
      <c r="C2" s="183" t="s">
        <v>120</v>
      </c>
      <c r="D2" s="183" t="s">
        <v>121</v>
      </c>
      <c r="E2" s="190" t="s">
        <v>122</v>
      </c>
    </row>
    <row r="3" spans="1:5" ht="15" x14ac:dyDescent="0.25">
      <c r="A3" s="191" t="s">
        <v>123</v>
      </c>
      <c r="B3" s="184" t="s">
        <v>124</v>
      </c>
      <c r="C3" s="184" t="s">
        <v>120</v>
      </c>
      <c r="D3" s="184" t="s">
        <v>121</v>
      </c>
      <c r="E3" s="192" t="s">
        <v>122</v>
      </c>
    </row>
    <row r="4" spans="1:5" ht="15" x14ac:dyDescent="0.25">
      <c r="A4" s="191" t="s">
        <v>125</v>
      </c>
      <c r="B4" s="184" t="s">
        <v>126</v>
      </c>
      <c r="C4" s="184" t="s">
        <v>120</v>
      </c>
      <c r="D4" s="184" t="s">
        <v>121</v>
      </c>
      <c r="E4" s="192" t="s">
        <v>122</v>
      </c>
    </row>
    <row r="5" spans="1:5" ht="15" x14ac:dyDescent="0.25">
      <c r="A5" s="191" t="s">
        <v>127</v>
      </c>
      <c r="B5" s="184" t="s">
        <v>124</v>
      </c>
      <c r="C5" s="184" t="s">
        <v>120</v>
      </c>
      <c r="D5" s="184" t="s">
        <v>121</v>
      </c>
      <c r="E5" s="192" t="s">
        <v>122</v>
      </c>
    </row>
    <row r="6" spans="1:5" ht="15" x14ac:dyDescent="0.25">
      <c r="A6" s="191" t="s">
        <v>128</v>
      </c>
      <c r="B6" s="184" t="s">
        <v>129</v>
      </c>
      <c r="C6" s="184" t="s">
        <v>120</v>
      </c>
      <c r="D6" s="184" t="s">
        <v>121</v>
      </c>
      <c r="E6" s="192" t="s">
        <v>122</v>
      </c>
    </row>
    <row r="7" spans="1:5" ht="15" x14ac:dyDescent="0.25">
      <c r="A7" s="191" t="s">
        <v>130</v>
      </c>
      <c r="B7" s="184" t="s">
        <v>131</v>
      </c>
      <c r="C7" s="184" t="s">
        <v>120</v>
      </c>
      <c r="D7" s="184" t="s">
        <v>121</v>
      </c>
      <c r="E7" s="192" t="s">
        <v>122</v>
      </c>
    </row>
    <row r="8" spans="1:5" ht="15" x14ac:dyDescent="0.25">
      <c r="A8" s="191" t="s">
        <v>132</v>
      </c>
      <c r="B8" s="184" t="s">
        <v>133</v>
      </c>
      <c r="C8" s="184" t="s">
        <v>120</v>
      </c>
      <c r="D8" s="184" t="s">
        <v>121</v>
      </c>
      <c r="E8" s="192" t="s">
        <v>122</v>
      </c>
    </row>
    <row r="9" spans="1:5" ht="15" x14ac:dyDescent="0.25">
      <c r="A9" s="191" t="s">
        <v>134</v>
      </c>
      <c r="B9" s="184" t="s">
        <v>135</v>
      </c>
      <c r="C9" s="184" t="s">
        <v>120</v>
      </c>
      <c r="D9" s="184" t="s">
        <v>121</v>
      </c>
      <c r="E9" s="192" t="s">
        <v>122</v>
      </c>
    </row>
    <row r="10" spans="1:5" ht="15" x14ac:dyDescent="0.25">
      <c r="A10" s="191" t="s">
        <v>136</v>
      </c>
      <c r="B10" s="184" t="s">
        <v>137</v>
      </c>
      <c r="C10" s="184" t="s">
        <v>120</v>
      </c>
      <c r="D10" s="184" t="s">
        <v>121</v>
      </c>
      <c r="E10" s="192" t="s">
        <v>122</v>
      </c>
    </row>
    <row r="11" spans="1:5" ht="15" x14ac:dyDescent="0.25">
      <c r="A11" s="191" t="s">
        <v>138</v>
      </c>
      <c r="B11" s="184" t="s">
        <v>139</v>
      </c>
      <c r="C11" s="184" t="s">
        <v>120</v>
      </c>
      <c r="D11" s="184" t="s">
        <v>121</v>
      </c>
      <c r="E11" s="192" t="s">
        <v>122</v>
      </c>
    </row>
    <row r="12" spans="1:5" ht="15" x14ac:dyDescent="0.25">
      <c r="A12" s="191" t="s">
        <v>140</v>
      </c>
      <c r="B12" s="184" t="s">
        <v>141</v>
      </c>
      <c r="C12" s="184" t="s">
        <v>120</v>
      </c>
      <c r="D12" s="184" t="s">
        <v>121</v>
      </c>
      <c r="E12" s="192" t="s">
        <v>122</v>
      </c>
    </row>
    <row r="13" spans="1:5" ht="15" x14ac:dyDescent="0.25">
      <c r="A13" s="191" t="s">
        <v>142</v>
      </c>
      <c r="B13" s="184" t="s">
        <v>143</v>
      </c>
      <c r="C13" s="184" t="s">
        <v>120</v>
      </c>
      <c r="D13" s="184" t="s">
        <v>121</v>
      </c>
      <c r="E13" s="192" t="s">
        <v>122</v>
      </c>
    </row>
    <row r="14" spans="1:5" ht="15" x14ac:dyDescent="0.25">
      <c r="A14" s="191" t="s">
        <v>144</v>
      </c>
      <c r="B14" s="184" t="s">
        <v>145</v>
      </c>
      <c r="C14" s="184" t="s">
        <v>120</v>
      </c>
      <c r="D14" s="184" t="s">
        <v>121</v>
      </c>
      <c r="E14" s="192" t="s">
        <v>122</v>
      </c>
    </row>
    <row r="15" spans="1:5" ht="15" x14ac:dyDescent="0.25">
      <c r="A15" s="191" t="s">
        <v>146</v>
      </c>
      <c r="B15" s="184" t="s">
        <v>147</v>
      </c>
      <c r="C15" s="184" t="s">
        <v>120</v>
      </c>
      <c r="D15" s="184" t="s">
        <v>121</v>
      </c>
      <c r="E15" s="192" t="s">
        <v>122</v>
      </c>
    </row>
    <row r="16" spans="1:5" ht="15" x14ac:dyDescent="0.25">
      <c r="A16" s="191" t="s">
        <v>148</v>
      </c>
      <c r="B16" s="184" t="s">
        <v>149</v>
      </c>
      <c r="C16" s="184" t="s">
        <v>120</v>
      </c>
      <c r="D16" s="184" t="s">
        <v>121</v>
      </c>
      <c r="E16" s="192" t="s">
        <v>122</v>
      </c>
    </row>
    <row r="17" spans="1:5" ht="15" x14ac:dyDescent="0.25">
      <c r="A17" s="191" t="s">
        <v>150</v>
      </c>
      <c r="B17" s="184" t="s">
        <v>151</v>
      </c>
      <c r="C17" s="184" t="s">
        <v>120</v>
      </c>
      <c r="D17" s="184" t="s">
        <v>121</v>
      </c>
      <c r="E17" s="192" t="s">
        <v>122</v>
      </c>
    </row>
    <row r="18" spans="1:5" ht="15" x14ac:dyDescent="0.25">
      <c r="A18" s="191" t="s">
        <v>152</v>
      </c>
      <c r="B18" s="184" t="s">
        <v>153</v>
      </c>
      <c r="C18" s="184" t="s">
        <v>120</v>
      </c>
      <c r="D18" s="184" t="s">
        <v>121</v>
      </c>
      <c r="E18" s="192" t="s">
        <v>122</v>
      </c>
    </row>
    <row r="19" spans="1:5" ht="15" x14ac:dyDescent="0.25">
      <c r="A19" s="191" t="s">
        <v>154</v>
      </c>
      <c r="B19" s="184" t="s">
        <v>155</v>
      </c>
      <c r="C19" s="184" t="s">
        <v>120</v>
      </c>
      <c r="D19" s="184" t="s">
        <v>121</v>
      </c>
      <c r="E19" s="192" t="s">
        <v>122</v>
      </c>
    </row>
    <row r="20" spans="1:5" ht="15" x14ac:dyDescent="0.25">
      <c r="A20" s="191" t="s">
        <v>156</v>
      </c>
      <c r="B20" s="184" t="s">
        <v>157</v>
      </c>
      <c r="C20" s="184" t="s">
        <v>120</v>
      </c>
      <c r="D20" s="184" t="s">
        <v>121</v>
      </c>
      <c r="E20" s="192" t="s">
        <v>122</v>
      </c>
    </row>
    <row r="21" spans="1:5" ht="15" x14ac:dyDescent="0.25">
      <c r="A21" s="191" t="s">
        <v>158</v>
      </c>
      <c r="B21" s="184" t="s">
        <v>159</v>
      </c>
      <c r="C21" s="184" t="s">
        <v>120</v>
      </c>
      <c r="D21" s="184" t="s">
        <v>121</v>
      </c>
      <c r="E21" s="192" t="s">
        <v>122</v>
      </c>
    </row>
    <row r="22" spans="1:5" ht="15" x14ac:dyDescent="0.25">
      <c r="A22" s="191" t="s">
        <v>160</v>
      </c>
      <c r="B22" s="184" t="s">
        <v>161</v>
      </c>
      <c r="C22" s="184" t="s">
        <v>120</v>
      </c>
      <c r="D22" s="184" t="s">
        <v>121</v>
      </c>
      <c r="E22" s="192" t="s">
        <v>122</v>
      </c>
    </row>
    <row r="23" spans="1:5" ht="15" x14ac:dyDescent="0.25">
      <c r="A23" s="191" t="s">
        <v>162</v>
      </c>
      <c r="B23" s="184" t="s">
        <v>163</v>
      </c>
      <c r="C23" s="184" t="s">
        <v>120</v>
      </c>
      <c r="D23" s="184" t="s">
        <v>121</v>
      </c>
      <c r="E23" s="192" t="s">
        <v>122</v>
      </c>
    </row>
    <row r="24" spans="1:5" ht="15" x14ac:dyDescent="0.25">
      <c r="A24" s="191" t="s">
        <v>164</v>
      </c>
      <c r="B24" s="184" t="s">
        <v>165</v>
      </c>
      <c r="C24" s="184" t="s">
        <v>120</v>
      </c>
      <c r="D24" s="184" t="s">
        <v>121</v>
      </c>
      <c r="E24" s="192" t="s">
        <v>122</v>
      </c>
    </row>
    <row r="25" spans="1:5" ht="15" x14ac:dyDescent="0.25">
      <c r="A25" s="191" t="s">
        <v>166</v>
      </c>
      <c r="B25" s="184" t="s">
        <v>167</v>
      </c>
      <c r="C25" s="184" t="s">
        <v>120</v>
      </c>
      <c r="D25" s="184" t="s">
        <v>121</v>
      </c>
      <c r="E25" s="192" t="s">
        <v>122</v>
      </c>
    </row>
    <row r="26" spans="1:5" ht="15" x14ac:dyDescent="0.25">
      <c r="A26" s="191" t="s">
        <v>168</v>
      </c>
      <c r="B26" s="184" t="s">
        <v>169</v>
      </c>
      <c r="C26" s="184" t="s">
        <v>120</v>
      </c>
      <c r="D26" s="184" t="s">
        <v>121</v>
      </c>
      <c r="E26" s="192" t="s">
        <v>122</v>
      </c>
    </row>
    <row r="27" spans="1:5" ht="15" x14ac:dyDescent="0.25">
      <c r="A27" s="191" t="s">
        <v>170</v>
      </c>
      <c r="B27" s="184" t="s">
        <v>171</v>
      </c>
      <c r="C27" s="184" t="s">
        <v>120</v>
      </c>
      <c r="D27" s="184" t="s">
        <v>121</v>
      </c>
      <c r="E27" s="192" t="s">
        <v>122</v>
      </c>
    </row>
    <row r="28" spans="1:5" ht="15" x14ac:dyDescent="0.25">
      <c r="A28" s="191" t="s">
        <v>172</v>
      </c>
      <c r="B28" s="184" t="s">
        <v>173</v>
      </c>
      <c r="C28" s="184" t="s">
        <v>120</v>
      </c>
      <c r="D28" s="184" t="s">
        <v>121</v>
      </c>
      <c r="E28" s="192" t="s">
        <v>122</v>
      </c>
    </row>
    <row r="29" spans="1:5" ht="15" x14ac:dyDescent="0.25">
      <c r="A29" s="191" t="s">
        <v>174</v>
      </c>
      <c r="B29" s="184" t="s">
        <v>175</v>
      </c>
      <c r="C29" s="184" t="s">
        <v>120</v>
      </c>
      <c r="D29" s="184" t="s">
        <v>121</v>
      </c>
      <c r="E29" s="192" t="s">
        <v>122</v>
      </c>
    </row>
    <row r="30" spans="1:5" ht="15" x14ac:dyDescent="0.25">
      <c r="A30" s="191" t="s">
        <v>176</v>
      </c>
      <c r="B30" s="184" t="s">
        <v>177</v>
      </c>
      <c r="C30" s="184" t="s">
        <v>120</v>
      </c>
      <c r="D30" s="184" t="s">
        <v>121</v>
      </c>
      <c r="E30" s="192" t="s">
        <v>122</v>
      </c>
    </row>
    <row r="31" spans="1:5" ht="15" x14ac:dyDescent="0.25">
      <c r="A31" s="191" t="s">
        <v>178</v>
      </c>
      <c r="B31" s="184" t="s">
        <v>179</v>
      </c>
      <c r="C31" s="184" t="s">
        <v>120</v>
      </c>
      <c r="D31" s="184" t="s">
        <v>121</v>
      </c>
      <c r="E31" s="192" t="s">
        <v>122</v>
      </c>
    </row>
    <row r="32" spans="1:5" ht="15" x14ac:dyDescent="0.25">
      <c r="A32" s="191" t="s">
        <v>180</v>
      </c>
      <c r="B32" s="184" t="s">
        <v>181</v>
      </c>
      <c r="C32" s="184" t="s">
        <v>120</v>
      </c>
      <c r="D32" s="184" t="s">
        <v>121</v>
      </c>
      <c r="E32" s="192" t="s">
        <v>122</v>
      </c>
    </row>
    <row r="33" spans="1:5" ht="15" x14ac:dyDescent="0.25">
      <c r="A33" s="191" t="s">
        <v>182</v>
      </c>
      <c r="B33" s="184" t="s">
        <v>183</v>
      </c>
      <c r="C33" s="184" t="s">
        <v>120</v>
      </c>
      <c r="D33" s="184" t="s">
        <v>121</v>
      </c>
      <c r="E33" s="192" t="s">
        <v>122</v>
      </c>
    </row>
    <row r="34" spans="1:5" ht="15" x14ac:dyDescent="0.25">
      <c r="A34" s="191" t="s">
        <v>184</v>
      </c>
      <c r="B34" s="184" t="s">
        <v>185</v>
      </c>
      <c r="C34" s="184" t="s">
        <v>120</v>
      </c>
      <c r="D34" s="184" t="s">
        <v>121</v>
      </c>
      <c r="E34" s="192" t="s">
        <v>122</v>
      </c>
    </row>
    <row r="35" spans="1:5" ht="15" x14ac:dyDescent="0.25">
      <c r="A35" s="191" t="s">
        <v>186</v>
      </c>
      <c r="B35" s="184" t="s">
        <v>187</v>
      </c>
      <c r="C35" s="184" t="s">
        <v>120</v>
      </c>
      <c r="D35" s="184" t="s">
        <v>121</v>
      </c>
      <c r="E35" s="192" t="s">
        <v>122</v>
      </c>
    </row>
    <row r="36" spans="1:5" ht="15" x14ac:dyDescent="0.25">
      <c r="A36" s="191" t="s">
        <v>188</v>
      </c>
      <c r="B36" s="184" t="s">
        <v>189</v>
      </c>
      <c r="C36" s="184" t="s">
        <v>120</v>
      </c>
      <c r="D36" s="184" t="s">
        <v>121</v>
      </c>
      <c r="E36" s="192" t="s">
        <v>122</v>
      </c>
    </row>
    <row r="37" spans="1:5" ht="15" x14ac:dyDescent="0.25">
      <c r="A37" s="191" t="s">
        <v>190</v>
      </c>
      <c r="B37" s="184" t="s">
        <v>191</v>
      </c>
      <c r="C37" s="184" t="s">
        <v>120</v>
      </c>
      <c r="D37" s="184" t="s">
        <v>121</v>
      </c>
      <c r="E37" s="192" t="s">
        <v>122</v>
      </c>
    </row>
    <row r="38" spans="1:5" ht="15" x14ac:dyDescent="0.25">
      <c r="A38" s="191" t="s">
        <v>192</v>
      </c>
      <c r="B38" s="184" t="s">
        <v>193</v>
      </c>
      <c r="C38" s="184" t="s">
        <v>120</v>
      </c>
      <c r="D38" s="184" t="s">
        <v>121</v>
      </c>
      <c r="E38" s="192" t="s">
        <v>122</v>
      </c>
    </row>
    <row r="39" spans="1:5" ht="15" x14ac:dyDescent="0.25">
      <c r="A39" s="191" t="s">
        <v>194</v>
      </c>
      <c r="B39" s="184" t="s">
        <v>195</v>
      </c>
      <c r="C39" s="184" t="s">
        <v>120</v>
      </c>
      <c r="D39" s="184" t="s">
        <v>121</v>
      </c>
      <c r="E39" s="192" t="s">
        <v>122</v>
      </c>
    </row>
    <row r="40" spans="1:5" ht="15" x14ac:dyDescent="0.25">
      <c r="A40" s="191" t="s">
        <v>196</v>
      </c>
      <c r="B40" s="184" t="s">
        <v>197</v>
      </c>
      <c r="C40" s="184" t="s">
        <v>120</v>
      </c>
      <c r="D40" s="184" t="s">
        <v>121</v>
      </c>
      <c r="E40" s="192" t="s">
        <v>122</v>
      </c>
    </row>
    <row r="41" spans="1:5" ht="15" x14ac:dyDescent="0.25">
      <c r="A41" s="191" t="s">
        <v>198</v>
      </c>
      <c r="B41" s="184" t="s">
        <v>199</v>
      </c>
      <c r="C41" s="184" t="s">
        <v>120</v>
      </c>
      <c r="D41" s="184" t="s">
        <v>121</v>
      </c>
      <c r="E41" s="192" t="s">
        <v>122</v>
      </c>
    </row>
    <row r="42" spans="1:5" ht="15" x14ac:dyDescent="0.25">
      <c r="A42" s="191" t="s">
        <v>200</v>
      </c>
      <c r="B42" s="184" t="s">
        <v>201</v>
      </c>
      <c r="C42" s="184" t="s">
        <v>120</v>
      </c>
      <c r="D42" s="184" t="s">
        <v>121</v>
      </c>
      <c r="E42" s="192" t="s">
        <v>122</v>
      </c>
    </row>
    <row r="43" spans="1:5" ht="15" x14ac:dyDescent="0.25">
      <c r="A43" s="191" t="s">
        <v>202</v>
      </c>
      <c r="B43" s="184" t="s">
        <v>203</v>
      </c>
      <c r="C43" s="184" t="s">
        <v>120</v>
      </c>
      <c r="D43" s="184" t="s">
        <v>121</v>
      </c>
      <c r="E43" s="192" t="s">
        <v>122</v>
      </c>
    </row>
    <row r="44" spans="1:5" ht="15" x14ac:dyDescent="0.25">
      <c r="A44" s="191" t="s">
        <v>204</v>
      </c>
      <c r="B44" s="184" t="s">
        <v>205</v>
      </c>
      <c r="C44" s="184" t="s">
        <v>120</v>
      </c>
      <c r="D44" s="184" t="s">
        <v>121</v>
      </c>
      <c r="E44" s="192" t="s">
        <v>122</v>
      </c>
    </row>
    <row r="45" spans="1:5" ht="15" x14ac:dyDescent="0.25">
      <c r="A45" s="191" t="s">
        <v>206</v>
      </c>
      <c r="B45" s="184" t="s">
        <v>207</v>
      </c>
      <c r="C45" s="184" t="s">
        <v>120</v>
      </c>
      <c r="D45" s="184" t="s">
        <v>121</v>
      </c>
      <c r="E45" s="192" t="s">
        <v>122</v>
      </c>
    </row>
    <row r="46" spans="1:5" ht="15" x14ac:dyDescent="0.25">
      <c r="A46" s="191" t="s">
        <v>208</v>
      </c>
      <c r="B46" s="184" t="s">
        <v>209</v>
      </c>
      <c r="C46" s="184" t="s">
        <v>120</v>
      </c>
      <c r="D46" s="184" t="s">
        <v>121</v>
      </c>
      <c r="E46" s="192" t="s">
        <v>122</v>
      </c>
    </row>
    <row r="47" spans="1:5" ht="15" x14ac:dyDescent="0.25">
      <c r="A47" s="191" t="s">
        <v>210</v>
      </c>
      <c r="B47" s="184" t="s">
        <v>211</v>
      </c>
      <c r="C47" s="184" t="s">
        <v>120</v>
      </c>
      <c r="D47" s="184" t="s">
        <v>121</v>
      </c>
      <c r="E47" s="192" t="s">
        <v>122</v>
      </c>
    </row>
    <row r="48" spans="1:5" ht="15" x14ac:dyDescent="0.25">
      <c r="A48" s="191" t="s">
        <v>212</v>
      </c>
      <c r="B48" s="184" t="s">
        <v>213</v>
      </c>
      <c r="C48" s="184" t="s">
        <v>120</v>
      </c>
      <c r="D48" s="184" t="s">
        <v>121</v>
      </c>
      <c r="E48" s="192" t="s">
        <v>122</v>
      </c>
    </row>
    <row r="49" spans="1:5" ht="15" x14ac:dyDescent="0.25">
      <c r="A49" s="191" t="s">
        <v>214</v>
      </c>
      <c r="B49" s="184" t="s">
        <v>215</v>
      </c>
      <c r="C49" s="184" t="s">
        <v>120</v>
      </c>
      <c r="D49" s="184" t="s">
        <v>121</v>
      </c>
      <c r="E49" s="192" t="s">
        <v>122</v>
      </c>
    </row>
    <row r="50" spans="1:5" ht="15" x14ac:dyDescent="0.25">
      <c r="A50" s="191" t="s">
        <v>216</v>
      </c>
      <c r="B50" s="184" t="s">
        <v>217</v>
      </c>
      <c r="C50" s="184" t="s">
        <v>120</v>
      </c>
      <c r="D50" s="184" t="s">
        <v>121</v>
      </c>
      <c r="E50" s="192" t="s">
        <v>122</v>
      </c>
    </row>
    <row r="51" spans="1:5" ht="15" x14ac:dyDescent="0.25">
      <c r="A51" s="191" t="s">
        <v>218</v>
      </c>
      <c r="B51" s="184" t="s">
        <v>219</v>
      </c>
      <c r="C51" s="184" t="s">
        <v>120</v>
      </c>
      <c r="D51" s="184" t="s">
        <v>121</v>
      </c>
      <c r="E51" s="192" t="s">
        <v>122</v>
      </c>
    </row>
    <row r="52" spans="1:5" ht="15" x14ac:dyDescent="0.25">
      <c r="A52" s="191" t="s">
        <v>220</v>
      </c>
      <c r="B52" s="184" t="s">
        <v>221</v>
      </c>
      <c r="C52" s="184" t="s">
        <v>120</v>
      </c>
      <c r="D52" s="184" t="s">
        <v>121</v>
      </c>
      <c r="E52" s="192" t="s">
        <v>122</v>
      </c>
    </row>
    <row r="53" spans="1:5" ht="15" x14ac:dyDescent="0.25">
      <c r="A53" s="191" t="s">
        <v>222</v>
      </c>
      <c r="B53" s="184" t="s">
        <v>223</v>
      </c>
      <c r="C53" s="184" t="s">
        <v>120</v>
      </c>
      <c r="D53" s="184" t="s">
        <v>121</v>
      </c>
      <c r="E53" s="192" t="s">
        <v>122</v>
      </c>
    </row>
    <row r="54" spans="1:5" ht="15" x14ac:dyDescent="0.25">
      <c r="A54" s="191" t="s">
        <v>224</v>
      </c>
      <c r="B54" s="184" t="s">
        <v>225</v>
      </c>
      <c r="C54" s="184" t="s">
        <v>120</v>
      </c>
      <c r="D54" s="184" t="s">
        <v>121</v>
      </c>
      <c r="E54" s="192" t="s">
        <v>122</v>
      </c>
    </row>
    <row r="55" spans="1:5" ht="15" x14ac:dyDescent="0.25">
      <c r="A55" s="191" t="s">
        <v>226</v>
      </c>
      <c r="B55" s="184" t="s">
        <v>227</v>
      </c>
      <c r="C55" s="184" t="s">
        <v>120</v>
      </c>
      <c r="D55" s="184" t="s">
        <v>121</v>
      </c>
      <c r="E55" s="192" t="s">
        <v>122</v>
      </c>
    </row>
    <row r="56" spans="1:5" ht="15" x14ac:dyDescent="0.25">
      <c r="A56" s="191" t="s">
        <v>228</v>
      </c>
      <c r="B56" s="184" t="s">
        <v>229</v>
      </c>
      <c r="C56" s="184" t="s">
        <v>120</v>
      </c>
      <c r="D56" s="184" t="s">
        <v>121</v>
      </c>
      <c r="E56" s="192" t="s">
        <v>122</v>
      </c>
    </row>
    <row r="57" spans="1:5" ht="15" x14ac:dyDescent="0.25">
      <c r="A57" s="191" t="s">
        <v>230</v>
      </c>
      <c r="B57" s="184" t="s">
        <v>231</v>
      </c>
      <c r="C57" s="184" t="s">
        <v>120</v>
      </c>
      <c r="D57" s="184" t="s">
        <v>121</v>
      </c>
      <c r="E57" s="192" t="s">
        <v>122</v>
      </c>
    </row>
    <row r="58" spans="1:5" ht="15" x14ac:dyDescent="0.25">
      <c r="A58" s="191" t="s">
        <v>232</v>
      </c>
      <c r="B58" s="184" t="s">
        <v>233</v>
      </c>
      <c r="C58" s="184" t="s">
        <v>120</v>
      </c>
      <c r="D58" s="184" t="s">
        <v>121</v>
      </c>
      <c r="E58" s="192" t="s">
        <v>122</v>
      </c>
    </row>
    <row r="59" spans="1:5" ht="15" x14ac:dyDescent="0.25">
      <c r="A59" s="191" t="s">
        <v>234</v>
      </c>
      <c r="B59" s="184" t="s">
        <v>235</v>
      </c>
      <c r="C59" s="184" t="s">
        <v>120</v>
      </c>
      <c r="D59" s="184" t="s">
        <v>121</v>
      </c>
      <c r="E59" s="192" t="s">
        <v>122</v>
      </c>
    </row>
    <row r="60" spans="1:5" ht="15" x14ac:dyDescent="0.25">
      <c r="A60" s="191" t="s">
        <v>236</v>
      </c>
      <c r="B60" s="184" t="s">
        <v>237</v>
      </c>
      <c r="C60" s="184" t="s">
        <v>120</v>
      </c>
      <c r="D60" s="184" t="s">
        <v>121</v>
      </c>
      <c r="E60" s="192" t="s">
        <v>122</v>
      </c>
    </row>
    <row r="61" spans="1:5" ht="15" x14ac:dyDescent="0.25">
      <c r="A61" s="191" t="s">
        <v>238</v>
      </c>
      <c r="B61" s="184" t="s">
        <v>239</v>
      </c>
      <c r="C61" s="184" t="s">
        <v>120</v>
      </c>
      <c r="D61" s="184" t="s">
        <v>121</v>
      </c>
      <c r="E61" s="192" t="s">
        <v>122</v>
      </c>
    </row>
    <row r="62" spans="1:5" ht="15" x14ac:dyDescent="0.25">
      <c r="A62" s="191" t="s">
        <v>240</v>
      </c>
      <c r="B62" s="184" t="s">
        <v>241</v>
      </c>
      <c r="C62" s="184" t="s">
        <v>120</v>
      </c>
      <c r="D62" s="184" t="s">
        <v>121</v>
      </c>
      <c r="E62" s="192" t="s">
        <v>122</v>
      </c>
    </row>
    <row r="63" spans="1:5" ht="15" x14ac:dyDescent="0.25">
      <c r="A63" s="191" t="s">
        <v>242</v>
      </c>
      <c r="B63" s="184" t="s">
        <v>243</v>
      </c>
      <c r="C63" s="184" t="s">
        <v>120</v>
      </c>
      <c r="D63" s="184" t="s">
        <v>121</v>
      </c>
      <c r="E63" s="192" t="s">
        <v>122</v>
      </c>
    </row>
    <row r="64" spans="1:5" ht="15" x14ac:dyDescent="0.25">
      <c r="A64" s="191" t="s">
        <v>244</v>
      </c>
      <c r="B64" s="184" t="s">
        <v>245</v>
      </c>
      <c r="C64" s="184" t="s">
        <v>120</v>
      </c>
      <c r="D64" s="184" t="s">
        <v>121</v>
      </c>
      <c r="E64" s="192" t="s">
        <v>122</v>
      </c>
    </row>
    <row r="65" spans="1:5" ht="15" x14ac:dyDescent="0.25">
      <c r="A65" s="191" t="s">
        <v>246</v>
      </c>
      <c r="B65" s="184" t="s">
        <v>247</v>
      </c>
      <c r="C65" s="184" t="s">
        <v>120</v>
      </c>
      <c r="D65" s="184" t="s">
        <v>121</v>
      </c>
      <c r="E65" s="192" t="s">
        <v>122</v>
      </c>
    </row>
    <row r="66" spans="1:5" ht="15" x14ac:dyDescent="0.25">
      <c r="A66" s="191" t="s">
        <v>248</v>
      </c>
      <c r="B66" s="184" t="s">
        <v>249</v>
      </c>
      <c r="C66" s="184" t="s">
        <v>120</v>
      </c>
      <c r="D66" s="184" t="s">
        <v>121</v>
      </c>
      <c r="E66" s="192" t="s">
        <v>122</v>
      </c>
    </row>
    <row r="67" spans="1:5" ht="15" x14ac:dyDescent="0.25">
      <c r="A67" s="191" t="s">
        <v>250</v>
      </c>
      <c r="B67" s="184" t="s">
        <v>251</v>
      </c>
      <c r="C67" s="184" t="s">
        <v>120</v>
      </c>
      <c r="D67" s="184" t="s">
        <v>121</v>
      </c>
      <c r="E67" s="192" t="s">
        <v>122</v>
      </c>
    </row>
    <row r="68" spans="1:5" ht="15" x14ac:dyDescent="0.25">
      <c r="A68" s="191" t="s">
        <v>252</v>
      </c>
      <c r="B68" s="184" t="s">
        <v>253</v>
      </c>
      <c r="C68" s="184" t="s">
        <v>120</v>
      </c>
      <c r="D68" s="184" t="s">
        <v>121</v>
      </c>
      <c r="E68" s="192" t="s">
        <v>122</v>
      </c>
    </row>
    <row r="69" spans="1:5" ht="15" x14ac:dyDescent="0.25">
      <c r="A69" s="191" t="s">
        <v>254</v>
      </c>
      <c r="B69" s="184" t="s">
        <v>255</v>
      </c>
      <c r="C69" s="184" t="s">
        <v>120</v>
      </c>
      <c r="D69" s="184" t="s">
        <v>121</v>
      </c>
      <c r="E69" s="192" t="s">
        <v>122</v>
      </c>
    </row>
    <row r="70" spans="1:5" ht="15" x14ac:dyDescent="0.25">
      <c r="A70" s="191" t="s">
        <v>256</v>
      </c>
      <c r="B70" s="184" t="s">
        <v>257</v>
      </c>
      <c r="C70" s="184" t="s">
        <v>120</v>
      </c>
      <c r="D70" s="184" t="s">
        <v>121</v>
      </c>
      <c r="E70" s="192" t="s">
        <v>122</v>
      </c>
    </row>
    <row r="71" spans="1:5" ht="15" x14ac:dyDescent="0.25">
      <c r="A71" s="191" t="s">
        <v>258</v>
      </c>
      <c r="B71" s="184" t="s">
        <v>259</v>
      </c>
      <c r="C71" s="184" t="s">
        <v>120</v>
      </c>
      <c r="D71" s="184" t="s">
        <v>121</v>
      </c>
      <c r="E71" s="192" t="s">
        <v>122</v>
      </c>
    </row>
    <row r="72" spans="1:5" ht="15" x14ac:dyDescent="0.25">
      <c r="A72" s="191" t="s">
        <v>260</v>
      </c>
      <c r="B72" s="184" t="s">
        <v>261</v>
      </c>
      <c r="C72" s="184" t="s">
        <v>120</v>
      </c>
      <c r="D72" s="184" t="s">
        <v>121</v>
      </c>
      <c r="E72" s="192" t="s">
        <v>122</v>
      </c>
    </row>
    <row r="73" spans="1:5" ht="15" x14ac:dyDescent="0.25">
      <c r="A73" s="191" t="s">
        <v>262</v>
      </c>
      <c r="B73" s="184" t="s">
        <v>263</v>
      </c>
      <c r="C73" s="184" t="s">
        <v>120</v>
      </c>
      <c r="D73" s="184" t="s">
        <v>121</v>
      </c>
      <c r="E73" s="192" t="s">
        <v>122</v>
      </c>
    </row>
    <row r="74" spans="1:5" ht="15" x14ac:dyDescent="0.25">
      <c r="A74" s="191" t="s">
        <v>264</v>
      </c>
      <c r="B74" s="184" t="s">
        <v>265</v>
      </c>
      <c r="C74" s="184" t="s">
        <v>120</v>
      </c>
      <c r="D74" s="184" t="s">
        <v>121</v>
      </c>
      <c r="E74" s="192" t="s">
        <v>122</v>
      </c>
    </row>
    <row r="75" spans="1:5" ht="15" x14ac:dyDescent="0.25">
      <c r="A75" s="191" t="s">
        <v>266</v>
      </c>
      <c r="B75" s="184" t="s">
        <v>267</v>
      </c>
      <c r="C75" s="184" t="s">
        <v>120</v>
      </c>
      <c r="D75" s="184" t="s">
        <v>121</v>
      </c>
      <c r="E75" s="192" t="s">
        <v>122</v>
      </c>
    </row>
    <row r="76" spans="1:5" ht="15" x14ac:dyDescent="0.25">
      <c r="A76" s="191" t="s">
        <v>268</v>
      </c>
      <c r="B76" s="184" t="s">
        <v>269</v>
      </c>
      <c r="C76" s="184" t="s">
        <v>120</v>
      </c>
      <c r="D76" s="184" t="s">
        <v>121</v>
      </c>
      <c r="E76" s="192" t="s">
        <v>122</v>
      </c>
    </row>
    <row r="77" spans="1:5" ht="15" x14ac:dyDescent="0.25">
      <c r="A77" s="191" t="s">
        <v>270</v>
      </c>
      <c r="B77" s="184" t="s">
        <v>271</v>
      </c>
      <c r="C77" s="184" t="s">
        <v>120</v>
      </c>
      <c r="D77" s="184" t="s">
        <v>121</v>
      </c>
      <c r="E77" s="192" t="s">
        <v>122</v>
      </c>
    </row>
    <row r="78" spans="1:5" ht="15" x14ac:dyDescent="0.25">
      <c r="A78" s="191" t="s">
        <v>272</v>
      </c>
      <c r="B78" s="184" t="s">
        <v>273</v>
      </c>
      <c r="C78" s="184" t="s">
        <v>120</v>
      </c>
      <c r="D78" s="184" t="s">
        <v>121</v>
      </c>
      <c r="E78" s="192" t="s">
        <v>122</v>
      </c>
    </row>
    <row r="79" spans="1:5" ht="15" x14ac:dyDescent="0.25">
      <c r="A79" s="191" t="s">
        <v>274</v>
      </c>
      <c r="B79" s="184" t="s">
        <v>275</v>
      </c>
      <c r="C79" s="184" t="s">
        <v>120</v>
      </c>
      <c r="D79" s="184" t="s">
        <v>121</v>
      </c>
      <c r="E79" s="192" t="s">
        <v>122</v>
      </c>
    </row>
    <row r="80" spans="1:5" ht="15" x14ac:dyDescent="0.25">
      <c r="A80" s="191" t="s">
        <v>276</v>
      </c>
      <c r="B80" s="184" t="s">
        <v>277</v>
      </c>
      <c r="C80" s="184" t="s">
        <v>120</v>
      </c>
      <c r="D80" s="184" t="s">
        <v>121</v>
      </c>
      <c r="E80" s="192" t="s">
        <v>122</v>
      </c>
    </row>
    <row r="81" spans="1:5" ht="15" x14ac:dyDescent="0.25">
      <c r="A81" s="191" t="s">
        <v>278</v>
      </c>
      <c r="B81" s="184" t="s">
        <v>279</v>
      </c>
      <c r="C81" s="184" t="s">
        <v>120</v>
      </c>
      <c r="D81" s="184" t="s">
        <v>121</v>
      </c>
      <c r="E81" s="192" t="s">
        <v>122</v>
      </c>
    </row>
    <row r="82" spans="1:5" ht="15" x14ac:dyDescent="0.25">
      <c r="A82" s="191" t="s">
        <v>280</v>
      </c>
      <c r="B82" s="184" t="s">
        <v>281</v>
      </c>
      <c r="C82" s="184" t="s">
        <v>120</v>
      </c>
      <c r="D82" s="184" t="s">
        <v>121</v>
      </c>
      <c r="E82" s="192" t="s">
        <v>122</v>
      </c>
    </row>
    <row r="83" spans="1:5" ht="15" x14ac:dyDescent="0.25">
      <c r="A83" s="191" t="s">
        <v>282</v>
      </c>
      <c r="B83" s="184" t="s">
        <v>283</v>
      </c>
      <c r="C83" s="184" t="s">
        <v>120</v>
      </c>
      <c r="D83" s="184" t="s">
        <v>121</v>
      </c>
      <c r="E83" s="192" t="s">
        <v>122</v>
      </c>
    </row>
    <row r="84" spans="1:5" ht="15" x14ac:dyDescent="0.25">
      <c r="A84" s="191" t="s">
        <v>284</v>
      </c>
      <c r="B84" s="184" t="s">
        <v>285</v>
      </c>
      <c r="C84" s="184" t="s">
        <v>120</v>
      </c>
      <c r="D84" s="184" t="s">
        <v>121</v>
      </c>
      <c r="E84" s="192" t="s">
        <v>122</v>
      </c>
    </row>
    <row r="85" spans="1:5" ht="15" x14ac:dyDescent="0.25">
      <c r="A85" s="191" t="s">
        <v>286</v>
      </c>
      <c r="B85" s="184" t="s">
        <v>287</v>
      </c>
      <c r="C85" s="184" t="s">
        <v>120</v>
      </c>
      <c r="D85" s="184" t="s">
        <v>121</v>
      </c>
      <c r="E85" s="192" t="s">
        <v>122</v>
      </c>
    </row>
    <row r="86" spans="1:5" ht="15" x14ac:dyDescent="0.25">
      <c r="A86" s="191" t="s">
        <v>288</v>
      </c>
      <c r="B86" s="184" t="s">
        <v>289</v>
      </c>
      <c r="C86" s="184" t="s">
        <v>120</v>
      </c>
      <c r="D86" s="184" t="s">
        <v>121</v>
      </c>
      <c r="E86" s="192" t="s">
        <v>122</v>
      </c>
    </row>
    <row r="87" spans="1:5" ht="15" x14ac:dyDescent="0.25">
      <c r="A87" s="191" t="s">
        <v>290</v>
      </c>
      <c r="B87" s="184" t="s">
        <v>229</v>
      </c>
      <c r="C87" s="184" t="s">
        <v>120</v>
      </c>
      <c r="D87" s="184" t="s">
        <v>121</v>
      </c>
      <c r="E87" s="192" t="s">
        <v>122</v>
      </c>
    </row>
    <row r="88" spans="1:5" ht="15" x14ac:dyDescent="0.25">
      <c r="A88" s="191" t="s">
        <v>291</v>
      </c>
      <c r="B88" s="184" t="s">
        <v>292</v>
      </c>
      <c r="C88" s="184" t="s">
        <v>120</v>
      </c>
      <c r="D88" s="184" t="s">
        <v>121</v>
      </c>
      <c r="E88" s="192" t="s">
        <v>122</v>
      </c>
    </row>
    <row r="89" spans="1:5" ht="15" x14ac:dyDescent="0.25">
      <c r="A89" s="191" t="s">
        <v>293</v>
      </c>
      <c r="B89" s="184" t="s">
        <v>294</v>
      </c>
      <c r="C89" s="184" t="s">
        <v>120</v>
      </c>
      <c r="D89" s="184" t="s">
        <v>121</v>
      </c>
      <c r="E89" s="192" t="s">
        <v>122</v>
      </c>
    </row>
    <row r="90" spans="1:5" ht="15" x14ac:dyDescent="0.25">
      <c r="A90" s="191" t="s">
        <v>295</v>
      </c>
      <c r="B90" s="184" t="s">
        <v>296</v>
      </c>
      <c r="C90" s="184" t="s">
        <v>120</v>
      </c>
      <c r="D90" s="184" t="s">
        <v>121</v>
      </c>
      <c r="E90" s="192" t="s">
        <v>122</v>
      </c>
    </row>
    <row r="91" spans="1:5" ht="15" x14ac:dyDescent="0.25">
      <c r="A91" s="191" t="s">
        <v>297</v>
      </c>
      <c r="B91" s="184" t="s">
        <v>298</v>
      </c>
      <c r="C91" s="184" t="s">
        <v>120</v>
      </c>
      <c r="D91" s="184" t="s">
        <v>121</v>
      </c>
      <c r="E91" s="192" t="s">
        <v>122</v>
      </c>
    </row>
    <row r="92" spans="1:5" ht="15" x14ac:dyDescent="0.25">
      <c r="A92" s="191" t="s">
        <v>299</v>
      </c>
      <c r="B92" s="184" t="s">
        <v>300</v>
      </c>
      <c r="C92" s="184" t="s">
        <v>120</v>
      </c>
      <c r="D92" s="184" t="s">
        <v>121</v>
      </c>
      <c r="E92" s="192" t="s">
        <v>122</v>
      </c>
    </row>
    <row r="93" spans="1:5" ht="15" x14ac:dyDescent="0.25">
      <c r="A93" s="191" t="s">
        <v>301</v>
      </c>
      <c r="B93" s="184" t="s">
        <v>302</v>
      </c>
      <c r="C93" s="184" t="s">
        <v>120</v>
      </c>
      <c r="D93" s="184" t="s">
        <v>121</v>
      </c>
      <c r="E93" s="192" t="s">
        <v>122</v>
      </c>
    </row>
    <row r="94" spans="1:5" ht="15" x14ac:dyDescent="0.25">
      <c r="A94" s="191" t="s">
        <v>303</v>
      </c>
      <c r="B94" s="184" t="s">
        <v>304</v>
      </c>
      <c r="C94" s="184" t="s">
        <v>120</v>
      </c>
      <c r="D94" s="184" t="s">
        <v>121</v>
      </c>
      <c r="E94" s="192" t="s">
        <v>122</v>
      </c>
    </row>
    <row r="95" spans="1:5" ht="15" x14ac:dyDescent="0.25">
      <c r="A95" s="191" t="s">
        <v>305</v>
      </c>
      <c r="B95" s="184" t="s">
        <v>306</v>
      </c>
      <c r="C95" s="184" t="s">
        <v>120</v>
      </c>
      <c r="D95" s="184" t="s">
        <v>121</v>
      </c>
      <c r="E95" s="192" t="s">
        <v>122</v>
      </c>
    </row>
    <row r="96" spans="1:5" ht="15" x14ac:dyDescent="0.25">
      <c r="A96" s="191" t="s">
        <v>307</v>
      </c>
      <c r="B96" s="184" t="s">
        <v>308</v>
      </c>
      <c r="C96" s="184" t="s">
        <v>120</v>
      </c>
      <c r="D96" s="184" t="s">
        <v>121</v>
      </c>
      <c r="E96" s="192" t="s">
        <v>122</v>
      </c>
    </row>
    <row r="97" spans="1:5" ht="15" x14ac:dyDescent="0.25">
      <c r="A97" s="191" t="s">
        <v>309</v>
      </c>
      <c r="B97" s="184" t="s">
        <v>310</v>
      </c>
      <c r="C97" s="184" t="s">
        <v>120</v>
      </c>
      <c r="D97" s="184" t="s">
        <v>121</v>
      </c>
      <c r="E97" s="192" t="s">
        <v>122</v>
      </c>
    </row>
    <row r="98" spans="1:5" ht="15" x14ac:dyDescent="0.25">
      <c r="A98" s="191" t="s">
        <v>311</v>
      </c>
      <c r="B98" s="184" t="s">
        <v>253</v>
      </c>
      <c r="C98" s="184" t="s">
        <v>120</v>
      </c>
      <c r="D98" s="184" t="s">
        <v>121</v>
      </c>
      <c r="E98" s="192" t="s">
        <v>122</v>
      </c>
    </row>
    <row r="99" spans="1:5" ht="15" x14ac:dyDescent="0.25">
      <c r="A99" s="191" t="s">
        <v>312</v>
      </c>
      <c r="B99" s="184" t="s">
        <v>313</v>
      </c>
      <c r="C99" s="184" t="s">
        <v>120</v>
      </c>
      <c r="D99" s="184" t="s">
        <v>121</v>
      </c>
      <c r="E99" s="192" t="s">
        <v>122</v>
      </c>
    </row>
    <row r="100" spans="1:5" ht="15" x14ac:dyDescent="0.25">
      <c r="A100" s="191" t="s">
        <v>314</v>
      </c>
      <c r="B100" s="184" t="s">
        <v>315</v>
      </c>
      <c r="C100" s="184" t="s">
        <v>120</v>
      </c>
      <c r="D100" s="184" t="s">
        <v>121</v>
      </c>
      <c r="E100" s="192" t="s">
        <v>122</v>
      </c>
    </row>
    <row r="101" spans="1:5" ht="15" x14ac:dyDescent="0.25">
      <c r="A101" s="191" t="s">
        <v>316</v>
      </c>
      <c r="B101" s="184" t="s">
        <v>317</v>
      </c>
      <c r="C101" s="184" t="s">
        <v>120</v>
      </c>
      <c r="D101" s="184" t="s">
        <v>121</v>
      </c>
      <c r="E101" s="192" t="s">
        <v>122</v>
      </c>
    </row>
    <row r="102" spans="1:5" ht="15" x14ac:dyDescent="0.25">
      <c r="A102" s="191" t="s">
        <v>318</v>
      </c>
      <c r="B102" s="184" t="s">
        <v>319</v>
      </c>
      <c r="C102" s="184" t="s">
        <v>120</v>
      </c>
      <c r="D102" s="184" t="s">
        <v>121</v>
      </c>
      <c r="E102" s="192" t="s">
        <v>122</v>
      </c>
    </row>
    <row r="103" spans="1:5" ht="15" x14ac:dyDescent="0.25">
      <c r="A103" s="191" t="s">
        <v>320</v>
      </c>
      <c r="B103" s="184" t="s">
        <v>321</v>
      </c>
      <c r="C103" s="184" t="s">
        <v>120</v>
      </c>
      <c r="D103" s="184" t="s">
        <v>121</v>
      </c>
      <c r="E103" s="192" t="s">
        <v>122</v>
      </c>
    </row>
    <row r="104" spans="1:5" ht="15" x14ac:dyDescent="0.25">
      <c r="A104" s="191" t="s">
        <v>322</v>
      </c>
      <c r="B104" s="184" t="s">
        <v>323</v>
      </c>
      <c r="C104" s="184" t="s">
        <v>120</v>
      </c>
      <c r="D104" s="184" t="s">
        <v>121</v>
      </c>
      <c r="E104" s="192" t="s">
        <v>122</v>
      </c>
    </row>
    <row r="105" spans="1:5" ht="15" x14ac:dyDescent="0.25">
      <c r="A105" s="191" t="s">
        <v>324</v>
      </c>
      <c r="B105" s="184" t="s">
        <v>325</v>
      </c>
      <c r="C105" s="184" t="s">
        <v>120</v>
      </c>
      <c r="D105" s="184" t="s">
        <v>121</v>
      </c>
      <c r="E105" s="192" t="s">
        <v>122</v>
      </c>
    </row>
    <row r="106" spans="1:5" ht="15" x14ac:dyDescent="0.25">
      <c r="A106" s="191" t="s">
        <v>326</v>
      </c>
      <c r="B106" s="184" t="s">
        <v>231</v>
      </c>
      <c r="C106" s="184" t="s">
        <v>120</v>
      </c>
      <c r="D106" s="184" t="s">
        <v>121</v>
      </c>
      <c r="E106" s="192" t="s">
        <v>122</v>
      </c>
    </row>
    <row r="107" spans="1:5" ht="15" x14ac:dyDescent="0.25">
      <c r="A107" s="191" t="s">
        <v>327</v>
      </c>
      <c r="B107" s="184" t="s">
        <v>328</v>
      </c>
      <c r="C107" s="184" t="s">
        <v>120</v>
      </c>
      <c r="D107" s="184" t="s">
        <v>121</v>
      </c>
      <c r="E107" s="192" t="s">
        <v>122</v>
      </c>
    </row>
    <row r="108" spans="1:5" ht="15" x14ac:dyDescent="0.25">
      <c r="A108" s="191" t="s">
        <v>329</v>
      </c>
      <c r="B108" s="184" t="s">
        <v>330</v>
      </c>
      <c r="C108" s="184" t="s">
        <v>120</v>
      </c>
      <c r="D108" s="184" t="s">
        <v>121</v>
      </c>
      <c r="E108" s="192" t="s">
        <v>122</v>
      </c>
    </row>
    <row r="109" spans="1:5" ht="15" x14ac:dyDescent="0.25">
      <c r="A109" s="191" t="s">
        <v>331</v>
      </c>
      <c r="B109" s="184" t="s">
        <v>332</v>
      </c>
      <c r="C109" s="184" t="s">
        <v>120</v>
      </c>
      <c r="D109" s="184" t="s">
        <v>121</v>
      </c>
      <c r="E109" s="192" t="s">
        <v>122</v>
      </c>
    </row>
    <row r="110" spans="1:5" ht="15" x14ac:dyDescent="0.25">
      <c r="A110" s="191" t="s">
        <v>333</v>
      </c>
      <c r="B110" s="184" t="s">
        <v>334</v>
      </c>
      <c r="C110" s="184" t="s">
        <v>120</v>
      </c>
      <c r="D110" s="184" t="s">
        <v>121</v>
      </c>
      <c r="E110" s="192" t="s">
        <v>122</v>
      </c>
    </row>
    <row r="111" spans="1:5" ht="15" x14ac:dyDescent="0.25">
      <c r="A111" s="191" t="s">
        <v>335</v>
      </c>
      <c r="B111" s="184" t="s">
        <v>336</v>
      </c>
      <c r="C111" s="184" t="s">
        <v>120</v>
      </c>
      <c r="D111" s="184" t="s">
        <v>121</v>
      </c>
      <c r="E111" s="192" t="s">
        <v>122</v>
      </c>
    </row>
    <row r="112" spans="1:5" ht="15" x14ac:dyDescent="0.25">
      <c r="A112" s="191" t="s">
        <v>337</v>
      </c>
      <c r="B112" s="184" t="s">
        <v>338</v>
      </c>
      <c r="C112" s="184" t="s">
        <v>120</v>
      </c>
      <c r="D112" s="184" t="s">
        <v>121</v>
      </c>
      <c r="E112" s="192" t="s">
        <v>122</v>
      </c>
    </row>
    <row r="113" spans="1:5" ht="15" x14ac:dyDescent="0.25">
      <c r="A113" s="191" t="s">
        <v>339</v>
      </c>
      <c r="B113" s="184" t="s">
        <v>340</v>
      </c>
      <c r="C113" s="184" t="s">
        <v>120</v>
      </c>
      <c r="D113" s="184" t="s">
        <v>121</v>
      </c>
      <c r="E113" s="192" t="s">
        <v>122</v>
      </c>
    </row>
    <row r="114" spans="1:5" ht="15" x14ac:dyDescent="0.25">
      <c r="A114" s="191" t="s">
        <v>341</v>
      </c>
      <c r="B114" s="184" t="s">
        <v>342</v>
      </c>
      <c r="C114" s="184" t="s">
        <v>120</v>
      </c>
      <c r="D114" s="184" t="s">
        <v>121</v>
      </c>
      <c r="E114" s="192" t="s">
        <v>122</v>
      </c>
    </row>
    <row r="115" spans="1:5" ht="15" x14ac:dyDescent="0.25">
      <c r="A115" s="191" t="s">
        <v>343</v>
      </c>
      <c r="B115" s="184" t="s">
        <v>344</v>
      </c>
      <c r="C115" s="184" t="s">
        <v>120</v>
      </c>
      <c r="D115" s="184" t="s">
        <v>121</v>
      </c>
      <c r="E115" s="192" t="s">
        <v>122</v>
      </c>
    </row>
    <row r="116" spans="1:5" ht="15" x14ac:dyDescent="0.25">
      <c r="A116" s="191" t="s">
        <v>345</v>
      </c>
      <c r="B116" s="184" t="s">
        <v>346</v>
      </c>
      <c r="C116" s="184" t="s">
        <v>347</v>
      </c>
      <c r="D116" s="184" t="s">
        <v>121</v>
      </c>
      <c r="E116" s="192" t="s">
        <v>122</v>
      </c>
    </row>
    <row r="117" spans="1:5" ht="15" x14ac:dyDescent="0.25">
      <c r="A117" s="191" t="s">
        <v>348</v>
      </c>
      <c r="B117" s="184" t="s">
        <v>349</v>
      </c>
      <c r="C117" s="184" t="s">
        <v>120</v>
      </c>
      <c r="D117" s="184" t="s">
        <v>121</v>
      </c>
      <c r="E117" s="192" t="s">
        <v>122</v>
      </c>
    </row>
    <row r="118" spans="1:5" ht="15" x14ac:dyDescent="0.25">
      <c r="A118" s="191" t="s">
        <v>350</v>
      </c>
      <c r="B118" s="184" t="s">
        <v>351</v>
      </c>
      <c r="C118" s="184" t="s">
        <v>120</v>
      </c>
      <c r="D118" s="184" t="s">
        <v>121</v>
      </c>
      <c r="E118" s="192" t="s">
        <v>122</v>
      </c>
    </row>
    <row r="119" spans="1:5" ht="15" x14ac:dyDescent="0.25">
      <c r="A119" s="191" t="s">
        <v>352</v>
      </c>
      <c r="B119" s="184" t="s">
        <v>353</v>
      </c>
      <c r="C119" s="184" t="s">
        <v>347</v>
      </c>
      <c r="D119" s="184" t="s">
        <v>121</v>
      </c>
      <c r="E119" s="192" t="s">
        <v>122</v>
      </c>
    </row>
    <row r="120" spans="1:5" ht="15" x14ac:dyDescent="0.25">
      <c r="A120" s="191" t="s">
        <v>354</v>
      </c>
      <c r="B120" s="184" t="s">
        <v>355</v>
      </c>
      <c r="C120" s="184" t="s">
        <v>120</v>
      </c>
      <c r="D120" s="184" t="s">
        <v>121</v>
      </c>
      <c r="E120" s="192" t="s">
        <v>122</v>
      </c>
    </row>
    <row r="121" spans="1:5" ht="15" x14ac:dyDescent="0.25">
      <c r="A121" s="191" t="s">
        <v>356</v>
      </c>
      <c r="B121" s="184" t="s">
        <v>357</v>
      </c>
      <c r="C121" s="184" t="s">
        <v>120</v>
      </c>
      <c r="D121" s="184" t="s">
        <v>121</v>
      </c>
      <c r="E121" s="192" t="s">
        <v>122</v>
      </c>
    </row>
    <row r="122" spans="1:5" ht="15" x14ac:dyDescent="0.25">
      <c r="A122" s="191" t="s">
        <v>358</v>
      </c>
      <c r="B122" s="184" t="s">
        <v>359</v>
      </c>
      <c r="C122" s="184" t="s">
        <v>120</v>
      </c>
      <c r="D122" s="184" t="s">
        <v>121</v>
      </c>
      <c r="E122" s="192" t="s">
        <v>122</v>
      </c>
    </row>
    <row r="123" spans="1:5" ht="15" x14ac:dyDescent="0.25">
      <c r="A123" s="191" t="s">
        <v>360</v>
      </c>
      <c r="B123" s="184" t="s">
        <v>361</v>
      </c>
      <c r="C123" s="184" t="s">
        <v>120</v>
      </c>
      <c r="D123" s="184" t="s">
        <v>121</v>
      </c>
      <c r="E123" s="192" t="s">
        <v>122</v>
      </c>
    </row>
    <row r="124" spans="1:5" ht="15" x14ac:dyDescent="0.25">
      <c r="A124" s="191" t="s">
        <v>362</v>
      </c>
      <c r="B124" s="184" t="s">
        <v>363</v>
      </c>
      <c r="C124" s="184" t="s">
        <v>120</v>
      </c>
      <c r="D124" s="184" t="s">
        <v>121</v>
      </c>
      <c r="E124" s="192" t="s">
        <v>122</v>
      </c>
    </row>
    <row r="125" spans="1:5" ht="15" x14ac:dyDescent="0.25">
      <c r="A125" s="191" t="s">
        <v>364</v>
      </c>
      <c r="B125" s="184" t="s">
        <v>365</v>
      </c>
      <c r="C125" s="184" t="s">
        <v>120</v>
      </c>
      <c r="D125" s="184" t="s">
        <v>121</v>
      </c>
      <c r="E125" s="192" t="s">
        <v>122</v>
      </c>
    </row>
    <row r="126" spans="1:5" ht="15" x14ac:dyDescent="0.25">
      <c r="A126" s="191" t="s">
        <v>366</v>
      </c>
      <c r="B126" s="184" t="s">
        <v>367</v>
      </c>
      <c r="C126" s="184" t="s">
        <v>368</v>
      </c>
      <c r="D126" s="184" t="s">
        <v>121</v>
      </c>
      <c r="E126" s="192" t="s">
        <v>122</v>
      </c>
    </row>
    <row r="127" spans="1:5" ht="15" x14ac:dyDescent="0.25">
      <c r="A127" s="191" t="s">
        <v>369</v>
      </c>
      <c r="B127" s="184" t="s">
        <v>370</v>
      </c>
      <c r="C127" s="184" t="s">
        <v>120</v>
      </c>
      <c r="D127" s="184" t="s">
        <v>121</v>
      </c>
      <c r="E127" s="192" t="s">
        <v>122</v>
      </c>
    </row>
    <row r="128" spans="1:5" ht="15" x14ac:dyDescent="0.25">
      <c r="A128" s="191" t="s">
        <v>371</v>
      </c>
      <c r="B128" s="184" t="s">
        <v>372</v>
      </c>
      <c r="C128" s="184" t="s">
        <v>120</v>
      </c>
      <c r="D128" s="184" t="s">
        <v>121</v>
      </c>
      <c r="E128" s="192" t="s">
        <v>122</v>
      </c>
    </row>
    <row r="129" spans="1:5" ht="15" x14ac:dyDescent="0.25">
      <c r="A129" s="191" t="s">
        <v>373</v>
      </c>
      <c r="B129" s="184" t="s">
        <v>374</v>
      </c>
      <c r="C129" s="184" t="s">
        <v>120</v>
      </c>
      <c r="D129" s="184" t="s">
        <v>121</v>
      </c>
      <c r="E129" s="192" t="s">
        <v>122</v>
      </c>
    </row>
    <row r="130" spans="1:5" ht="15" x14ac:dyDescent="0.25">
      <c r="A130" s="191" t="s">
        <v>375</v>
      </c>
      <c r="B130" s="184" t="s">
        <v>376</v>
      </c>
      <c r="C130" s="184" t="s">
        <v>120</v>
      </c>
      <c r="D130" s="184" t="s">
        <v>121</v>
      </c>
      <c r="E130" s="192" t="s">
        <v>122</v>
      </c>
    </row>
    <row r="131" spans="1:5" ht="15" x14ac:dyDescent="0.25">
      <c r="A131" s="191" t="s">
        <v>377</v>
      </c>
      <c r="B131" s="184" t="s">
        <v>378</v>
      </c>
      <c r="C131" s="184" t="s">
        <v>120</v>
      </c>
      <c r="D131" s="184" t="s">
        <v>121</v>
      </c>
      <c r="E131" s="192" t="s">
        <v>122</v>
      </c>
    </row>
    <row r="132" spans="1:5" ht="15" x14ac:dyDescent="0.25">
      <c r="A132" s="191" t="s">
        <v>379</v>
      </c>
      <c r="B132" s="184" t="s">
        <v>380</v>
      </c>
      <c r="C132" s="184" t="s">
        <v>120</v>
      </c>
      <c r="D132" s="184" t="s">
        <v>121</v>
      </c>
      <c r="E132" s="192" t="s">
        <v>122</v>
      </c>
    </row>
    <row r="133" spans="1:5" ht="15" x14ac:dyDescent="0.25">
      <c r="A133" s="191" t="s">
        <v>381</v>
      </c>
      <c r="B133" s="184" t="s">
        <v>382</v>
      </c>
      <c r="C133" s="184" t="s">
        <v>120</v>
      </c>
      <c r="D133" s="184" t="s">
        <v>121</v>
      </c>
      <c r="E133" s="192" t="s">
        <v>122</v>
      </c>
    </row>
    <row r="134" spans="1:5" ht="15" x14ac:dyDescent="0.25">
      <c r="A134" s="191" t="s">
        <v>383</v>
      </c>
      <c r="B134" s="184" t="s">
        <v>384</v>
      </c>
      <c r="C134" s="184" t="s">
        <v>120</v>
      </c>
      <c r="D134" s="184" t="s">
        <v>121</v>
      </c>
      <c r="E134" s="192" t="s">
        <v>122</v>
      </c>
    </row>
    <row r="135" spans="1:5" ht="15" x14ac:dyDescent="0.25">
      <c r="A135" s="191" t="s">
        <v>385</v>
      </c>
      <c r="B135" s="184" t="s">
        <v>384</v>
      </c>
      <c r="C135" s="184" t="s">
        <v>120</v>
      </c>
      <c r="D135" s="184" t="s">
        <v>121</v>
      </c>
      <c r="E135" s="192" t="s">
        <v>386</v>
      </c>
    </row>
    <row r="136" spans="1:5" ht="15" x14ac:dyDescent="0.25">
      <c r="A136" s="191" t="s">
        <v>387</v>
      </c>
      <c r="B136" s="184" t="s">
        <v>384</v>
      </c>
      <c r="C136" s="184" t="s">
        <v>120</v>
      </c>
      <c r="D136" s="184" t="s">
        <v>121</v>
      </c>
      <c r="E136" s="192" t="s">
        <v>386</v>
      </c>
    </row>
    <row r="137" spans="1:5" ht="15" x14ac:dyDescent="0.25">
      <c r="A137" s="191" t="s">
        <v>388</v>
      </c>
      <c r="B137" s="184" t="s">
        <v>384</v>
      </c>
      <c r="C137" s="184" t="s">
        <v>120</v>
      </c>
      <c r="D137" s="184" t="s">
        <v>121</v>
      </c>
      <c r="E137" s="192" t="s">
        <v>386</v>
      </c>
    </row>
    <row r="138" spans="1:5" ht="15" x14ac:dyDescent="0.25">
      <c r="A138" s="191" t="s">
        <v>389</v>
      </c>
      <c r="B138" s="184" t="s">
        <v>384</v>
      </c>
      <c r="C138" s="184" t="s">
        <v>120</v>
      </c>
      <c r="D138" s="184" t="s">
        <v>121</v>
      </c>
      <c r="E138" s="192" t="s">
        <v>386</v>
      </c>
    </row>
    <row r="139" spans="1:5" ht="15" x14ac:dyDescent="0.25">
      <c r="A139" s="191" t="s">
        <v>390</v>
      </c>
      <c r="B139" s="184" t="s">
        <v>384</v>
      </c>
      <c r="C139" s="184" t="s">
        <v>120</v>
      </c>
      <c r="D139" s="184" t="s">
        <v>121</v>
      </c>
      <c r="E139" s="192" t="s">
        <v>386</v>
      </c>
    </row>
    <row r="140" spans="1:5" ht="15" x14ac:dyDescent="0.25">
      <c r="A140" s="191" t="s">
        <v>391</v>
      </c>
      <c r="B140" s="184" t="s">
        <v>392</v>
      </c>
      <c r="C140" s="184" t="s">
        <v>393</v>
      </c>
      <c r="D140" s="184" t="s">
        <v>121</v>
      </c>
      <c r="E140" s="192" t="s">
        <v>122</v>
      </c>
    </row>
    <row r="141" spans="1:5" ht="15" x14ac:dyDescent="0.25">
      <c r="A141" s="191" t="s">
        <v>394</v>
      </c>
      <c r="B141" s="184" t="s">
        <v>395</v>
      </c>
      <c r="C141" s="184" t="s">
        <v>120</v>
      </c>
      <c r="D141" s="184" t="s">
        <v>121</v>
      </c>
      <c r="E141" s="192" t="s">
        <v>122</v>
      </c>
    </row>
    <row r="142" spans="1:5" ht="15" x14ac:dyDescent="0.25">
      <c r="A142" s="191" t="s">
        <v>396</v>
      </c>
      <c r="B142" s="184" t="s">
        <v>397</v>
      </c>
      <c r="C142" s="184" t="s">
        <v>120</v>
      </c>
      <c r="D142" s="184" t="s">
        <v>121</v>
      </c>
      <c r="E142" s="192" t="s">
        <v>122</v>
      </c>
    </row>
    <row r="143" spans="1:5" ht="15" x14ac:dyDescent="0.25">
      <c r="A143" s="191" t="s">
        <v>398</v>
      </c>
      <c r="B143" s="184" t="s">
        <v>399</v>
      </c>
      <c r="C143" s="184" t="s">
        <v>120</v>
      </c>
      <c r="D143" s="184" t="s">
        <v>121</v>
      </c>
      <c r="E143" s="192" t="s">
        <v>122</v>
      </c>
    </row>
    <row r="144" spans="1:5" ht="15" x14ac:dyDescent="0.25">
      <c r="A144" s="191" t="s">
        <v>400</v>
      </c>
      <c r="B144" s="184" t="s">
        <v>401</v>
      </c>
      <c r="C144" s="184" t="s">
        <v>120</v>
      </c>
      <c r="D144" s="184" t="s">
        <v>121</v>
      </c>
      <c r="E144" s="192" t="s">
        <v>122</v>
      </c>
    </row>
    <row r="145" spans="1:5" ht="15" x14ac:dyDescent="0.25">
      <c r="A145" s="191" t="s">
        <v>402</v>
      </c>
      <c r="B145" s="184" t="s">
        <v>403</v>
      </c>
      <c r="C145" s="184" t="s">
        <v>120</v>
      </c>
      <c r="D145" s="184" t="s">
        <v>121</v>
      </c>
      <c r="E145" s="192" t="s">
        <v>122</v>
      </c>
    </row>
    <row r="146" spans="1:5" ht="15" x14ac:dyDescent="0.25">
      <c r="A146" s="191" t="s">
        <v>404</v>
      </c>
      <c r="B146" s="184" t="s">
        <v>405</v>
      </c>
      <c r="C146" s="184" t="s">
        <v>120</v>
      </c>
      <c r="D146" s="184" t="s">
        <v>121</v>
      </c>
      <c r="E146" s="192" t="s">
        <v>122</v>
      </c>
    </row>
    <row r="147" spans="1:5" ht="15" x14ac:dyDescent="0.25">
      <c r="A147" s="191" t="s">
        <v>406</v>
      </c>
      <c r="B147" s="184" t="s">
        <v>407</v>
      </c>
      <c r="C147" s="184" t="s">
        <v>120</v>
      </c>
      <c r="D147" s="184" t="s">
        <v>121</v>
      </c>
      <c r="E147" s="192" t="s">
        <v>122</v>
      </c>
    </row>
    <row r="148" spans="1:5" ht="15" x14ac:dyDescent="0.25">
      <c r="A148" s="191" t="s">
        <v>408</v>
      </c>
      <c r="B148" s="184" t="s">
        <v>409</v>
      </c>
      <c r="C148" s="184" t="s">
        <v>120</v>
      </c>
      <c r="D148" s="184" t="s">
        <v>121</v>
      </c>
      <c r="E148" s="192" t="s">
        <v>122</v>
      </c>
    </row>
    <row r="149" spans="1:5" ht="15" x14ac:dyDescent="0.25">
      <c r="A149" s="191" t="s">
        <v>410</v>
      </c>
      <c r="B149" s="184" t="s">
        <v>411</v>
      </c>
      <c r="C149" s="184" t="s">
        <v>120</v>
      </c>
      <c r="D149" s="184" t="s">
        <v>121</v>
      </c>
      <c r="E149" s="192" t="s">
        <v>122</v>
      </c>
    </row>
    <row r="150" spans="1:5" ht="15" x14ac:dyDescent="0.25">
      <c r="A150" s="191" t="s">
        <v>412</v>
      </c>
      <c r="B150" s="184" t="s">
        <v>413</v>
      </c>
      <c r="C150" s="184" t="s">
        <v>120</v>
      </c>
      <c r="D150" s="184" t="s">
        <v>121</v>
      </c>
      <c r="E150" s="192" t="s">
        <v>122</v>
      </c>
    </row>
    <row r="151" spans="1:5" ht="15" x14ac:dyDescent="0.25">
      <c r="A151" s="191" t="s">
        <v>414</v>
      </c>
      <c r="B151" s="184" t="s">
        <v>413</v>
      </c>
      <c r="C151" s="184" t="s">
        <v>120</v>
      </c>
      <c r="D151" s="184" t="s">
        <v>121</v>
      </c>
      <c r="E151" s="192" t="s">
        <v>386</v>
      </c>
    </row>
    <row r="152" spans="1:5" ht="15" x14ac:dyDescent="0.25">
      <c r="A152" s="191" t="s">
        <v>415</v>
      </c>
      <c r="B152" s="184" t="s">
        <v>413</v>
      </c>
      <c r="C152" s="184" t="s">
        <v>120</v>
      </c>
      <c r="D152" s="184" t="s">
        <v>121</v>
      </c>
      <c r="E152" s="192" t="s">
        <v>386</v>
      </c>
    </row>
    <row r="153" spans="1:5" ht="15" x14ac:dyDescent="0.25">
      <c r="A153" s="191" t="s">
        <v>416</v>
      </c>
      <c r="B153" s="184" t="s">
        <v>413</v>
      </c>
      <c r="C153" s="184" t="s">
        <v>120</v>
      </c>
      <c r="D153" s="184" t="s">
        <v>121</v>
      </c>
      <c r="E153" s="192" t="s">
        <v>386</v>
      </c>
    </row>
    <row r="154" spans="1:5" ht="15" x14ac:dyDescent="0.25">
      <c r="A154" s="191" t="s">
        <v>417</v>
      </c>
      <c r="B154" s="184" t="s">
        <v>413</v>
      </c>
      <c r="C154" s="184" t="s">
        <v>120</v>
      </c>
      <c r="D154" s="184" t="s">
        <v>121</v>
      </c>
      <c r="E154" s="192" t="s">
        <v>386</v>
      </c>
    </row>
    <row r="155" spans="1:5" ht="15" x14ac:dyDescent="0.25">
      <c r="A155" s="191" t="s">
        <v>418</v>
      </c>
      <c r="B155" s="184" t="s">
        <v>413</v>
      </c>
      <c r="C155" s="184" t="s">
        <v>120</v>
      </c>
      <c r="D155" s="184" t="s">
        <v>121</v>
      </c>
      <c r="E155" s="192" t="s">
        <v>386</v>
      </c>
    </row>
    <row r="156" spans="1:5" ht="15" x14ac:dyDescent="0.25">
      <c r="A156" s="191" t="s">
        <v>419</v>
      </c>
      <c r="B156" s="184" t="s">
        <v>420</v>
      </c>
      <c r="C156" s="184" t="s">
        <v>120</v>
      </c>
      <c r="D156" s="184" t="s">
        <v>121</v>
      </c>
      <c r="E156" s="192" t="s">
        <v>122</v>
      </c>
    </row>
    <row r="157" spans="1:5" ht="15" x14ac:dyDescent="0.25">
      <c r="A157" s="191" t="s">
        <v>421</v>
      </c>
      <c r="B157" s="184" t="s">
        <v>422</v>
      </c>
      <c r="C157" s="184" t="s">
        <v>120</v>
      </c>
      <c r="D157" s="184" t="s">
        <v>121</v>
      </c>
      <c r="E157" s="192" t="s">
        <v>122</v>
      </c>
    </row>
    <row r="158" spans="1:5" ht="15" x14ac:dyDescent="0.25">
      <c r="A158" s="191" t="s">
        <v>423</v>
      </c>
      <c r="B158" s="184" t="s">
        <v>424</v>
      </c>
      <c r="C158" s="184" t="s">
        <v>120</v>
      </c>
      <c r="D158" s="184" t="s">
        <v>121</v>
      </c>
      <c r="E158" s="192" t="s">
        <v>122</v>
      </c>
    </row>
    <row r="159" spans="1:5" ht="15" x14ac:dyDescent="0.25">
      <c r="A159" s="191" t="s">
        <v>425</v>
      </c>
      <c r="B159" s="184" t="s">
        <v>426</v>
      </c>
      <c r="C159" s="184" t="s">
        <v>120</v>
      </c>
      <c r="D159" s="184" t="s">
        <v>121</v>
      </c>
      <c r="E159" s="192" t="s">
        <v>122</v>
      </c>
    </row>
    <row r="160" spans="1:5" ht="15" x14ac:dyDescent="0.25">
      <c r="A160" s="191" t="s">
        <v>427</v>
      </c>
      <c r="B160" s="184" t="s">
        <v>428</v>
      </c>
      <c r="C160" s="184" t="s">
        <v>120</v>
      </c>
      <c r="D160" s="184" t="s">
        <v>121</v>
      </c>
      <c r="E160" s="192" t="s">
        <v>122</v>
      </c>
    </row>
    <row r="161" spans="1:5" ht="15" x14ac:dyDescent="0.25">
      <c r="A161" s="191" t="s">
        <v>429</v>
      </c>
      <c r="B161" s="184" t="s">
        <v>430</v>
      </c>
      <c r="C161" s="184" t="s">
        <v>120</v>
      </c>
      <c r="D161" s="184" t="s">
        <v>121</v>
      </c>
      <c r="E161" s="192" t="s">
        <v>122</v>
      </c>
    </row>
    <row r="162" spans="1:5" ht="15" x14ac:dyDescent="0.25">
      <c r="A162" s="191" t="s">
        <v>431</v>
      </c>
      <c r="B162" s="184" t="s">
        <v>430</v>
      </c>
      <c r="C162" s="184" t="s">
        <v>120</v>
      </c>
      <c r="D162" s="184" t="s">
        <v>121</v>
      </c>
      <c r="E162" s="192" t="s">
        <v>386</v>
      </c>
    </row>
    <row r="163" spans="1:5" ht="15" x14ac:dyDescent="0.25">
      <c r="A163" s="191" t="s">
        <v>432</v>
      </c>
      <c r="B163" s="184" t="s">
        <v>430</v>
      </c>
      <c r="C163" s="184" t="s">
        <v>120</v>
      </c>
      <c r="D163" s="184" t="s">
        <v>121</v>
      </c>
      <c r="E163" s="192" t="s">
        <v>386</v>
      </c>
    </row>
    <row r="164" spans="1:5" ht="15" x14ac:dyDescent="0.25">
      <c r="A164" s="191" t="s">
        <v>433</v>
      </c>
      <c r="B164" s="184" t="s">
        <v>430</v>
      </c>
      <c r="C164" s="184" t="s">
        <v>120</v>
      </c>
      <c r="D164" s="184" t="s">
        <v>121</v>
      </c>
      <c r="E164" s="192" t="s">
        <v>386</v>
      </c>
    </row>
    <row r="165" spans="1:5" ht="15" x14ac:dyDescent="0.25">
      <c r="A165" s="191" t="s">
        <v>434</v>
      </c>
      <c r="B165" s="184" t="s">
        <v>430</v>
      </c>
      <c r="C165" s="184" t="s">
        <v>120</v>
      </c>
      <c r="D165" s="184" t="s">
        <v>121</v>
      </c>
      <c r="E165" s="192" t="s">
        <v>386</v>
      </c>
    </row>
    <row r="166" spans="1:5" ht="15" x14ac:dyDescent="0.25">
      <c r="A166" s="191" t="s">
        <v>435</v>
      </c>
      <c r="B166" s="184" t="s">
        <v>430</v>
      </c>
      <c r="C166" s="184" t="s">
        <v>120</v>
      </c>
      <c r="D166" s="184" t="s">
        <v>121</v>
      </c>
      <c r="E166" s="192" t="s">
        <v>386</v>
      </c>
    </row>
    <row r="167" spans="1:5" ht="15" x14ac:dyDescent="0.25">
      <c r="A167" s="191" t="s">
        <v>436</v>
      </c>
      <c r="B167" s="184" t="s">
        <v>437</v>
      </c>
      <c r="C167" s="184" t="s">
        <v>120</v>
      </c>
      <c r="D167" s="184" t="s">
        <v>121</v>
      </c>
      <c r="E167" s="192" t="s">
        <v>122</v>
      </c>
    </row>
    <row r="168" spans="1:5" ht="15" x14ac:dyDescent="0.25">
      <c r="A168" s="191" t="s">
        <v>438</v>
      </c>
      <c r="B168" s="184" t="s">
        <v>439</v>
      </c>
      <c r="C168" s="184" t="s">
        <v>120</v>
      </c>
      <c r="D168" s="184" t="s">
        <v>121</v>
      </c>
      <c r="E168" s="192" t="s">
        <v>122</v>
      </c>
    </row>
    <row r="169" spans="1:5" ht="15" x14ac:dyDescent="0.25">
      <c r="A169" s="191" t="s">
        <v>440</v>
      </c>
      <c r="B169" s="184" t="s">
        <v>439</v>
      </c>
      <c r="C169" s="184" t="s">
        <v>120</v>
      </c>
      <c r="D169" s="184" t="s">
        <v>121</v>
      </c>
      <c r="E169" s="192" t="s">
        <v>386</v>
      </c>
    </row>
    <row r="170" spans="1:5" ht="15" x14ac:dyDescent="0.25">
      <c r="A170" s="191" t="s">
        <v>441</v>
      </c>
      <c r="B170" s="184" t="s">
        <v>439</v>
      </c>
      <c r="C170" s="184" t="s">
        <v>120</v>
      </c>
      <c r="D170" s="184" t="s">
        <v>121</v>
      </c>
      <c r="E170" s="192" t="s">
        <v>386</v>
      </c>
    </row>
    <row r="171" spans="1:5" ht="15" x14ac:dyDescent="0.25">
      <c r="A171" s="191" t="s">
        <v>442</v>
      </c>
      <c r="B171" s="184" t="s">
        <v>439</v>
      </c>
      <c r="C171" s="184" t="s">
        <v>120</v>
      </c>
      <c r="D171" s="184" t="s">
        <v>121</v>
      </c>
      <c r="E171" s="192" t="s">
        <v>386</v>
      </c>
    </row>
    <row r="172" spans="1:5" ht="15" x14ac:dyDescent="0.25">
      <c r="A172" s="191" t="s">
        <v>443</v>
      </c>
      <c r="B172" s="184" t="s">
        <v>439</v>
      </c>
      <c r="C172" s="184" t="s">
        <v>120</v>
      </c>
      <c r="D172" s="184" t="s">
        <v>121</v>
      </c>
      <c r="E172" s="192" t="s">
        <v>386</v>
      </c>
    </row>
    <row r="173" spans="1:5" ht="15" x14ac:dyDescent="0.25">
      <c r="A173" s="191" t="s">
        <v>444</v>
      </c>
      <c r="B173" s="184" t="s">
        <v>439</v>
      </c>
      <c r="C173" s="184" t="s">
        <v>120</v>
      </c>
      <c r="D173" s="184" t="s">
        <v>121</v>
      </c>
      <c r="E173" s="192" t="s">
        <v>386</v>
      </c>
    </row>
    <row r="174" spans="1:5" ht="15" x14ac:dyDescent="0.25">
      <c r="A174" s="191" t="s">
        <v>445</v>
      </c>
      <c r="B174" s="184" t="s">
        <v>446</v>
      </c>
      <c r="C174" s="184" t="s">
        <v>120</v>
      </c>
      <c r="D174" s="184" t="s">
        <v>121</v>
      </c>
      <c r="E174" s="192" t="s">
        <v>122</v>
      </c>
    </row>
    <row r="175" spans="1:5" ht="15" x14ac:dyDescent="0.25">
      <c r="A175" s="191" t="s">
        <v>447</v>
      </c>
      <c r="B175" s="184" t="s">
        <v>446</v>
      </c>
      <c r="C175" s="184" t="s">
        <v>120</v>
      </c>
      <c r="D175" s="184" t="s">
        <v>121</v>
      </c>
      <c r="E175" s="192" t="s">
        <v>386</v>
      </c>
    </row>
    <row r="176" spans="1:5" ht="15" x14ac:dyDescent="0.25">
      <c r="A176" s="191" t="s">
        <v>448</v>
      </c>
      <c r="B176" s="184" t="s">
        <v>446</v>
      </c>
      <c r="C176" s="184" t="s">
        <v>120</v>
      </c>
      <c r="D176" s="184" t="s">
        <v>121</v>
      </c>
      <c r="E176" s="192" t="s">
        <v>386</v>
      </c>
    </row>
    <row r="177" spans="1:5" ht="15" x14ac:dyDescent="0.25">
      <c r="A177" s="191" t="s">
        <v>449</v>
      </c>
      <c r="B177" s="184" t="s">
        <v>446</v>
      </c>
      <c r="C177" s="184" t="s">
        <v>120</v>
      </c>
      <c r="D177" s="184" t="s">
        <v>121</v>
      </c>
      <c r="E177" s="192" t="s">
        <v>386</v>
      </c>
    </row>
    <row r="178" spans="1:5" ht="15" x14ac:dyDescent="0.25">
      <c r="A178" s="191" t="s">
        <v>450</v>
      </c>
      <c r="B178" s="184" t="s">
        <v>446</v>
      </c>
      <c r="C178" s="184" t="s">
        <v>120</v>
      </c>
      <c r="D178" s="184" t="s">
        <v>121</v>
      </c>
      <c r="E178" s="192" t="s">
        <v>386</v>
      </c>
    </row>
    <row r="179" spans="1:5" ht="15" x14ac:dyDescent="0.25">
      <c r="A179" s="191" t="s">
        <v>451</v>
      </c>
      <c r="B179" s="184" t="s">
        <v>446</v>
      </c>
      <c r="C179" s="184" t="s">
        <v>120</v>
      </c>
      <c r="D179" s="184" t="s">
        <v>121</v>
      </c>
      <c r="E179" s="192" t="s">
        <v>386</v>
      </c>
    </row>
    <row r="180" spans="1:5" ht="15" x14ac:dyDescent="0.25">
      <c r="A180" s="191" t="s">
        <v>452</v>
      </c>
      <c r="B180" s="184" t="s">
        <v>453</v>
      </c>
      <c r="C180" s="184" t="s">
        <v>120</v>
      </c>
      <c r="D180" s="184" t="s">
        <v>121</v>
      </c>
      <c r="E180" s="192" t="s">
        <v>122</v>
      </c>
    </row>
    <row r="181" spans="1:5" ht="15" x14ac:dyDescent="0.25">
      <c r="A181" s="191" t="s">
        <v>454</v>
      </c>
      <c r="B181" s="184" t="s">
        <v>455</v>
      </c>
      <c r="C181" s="184" t="s">
        <v>120</v>
      </c>
      <c r="D181" s="184" t="s">
        <v>121</v>
      </c>
      <c r="E181" s="192" t="s">
        <v>122</v>
      </c>
    </row>
    <row r="182" spans="1:5" ht="15" x14ac:dyDescent="0.25">
      <c r="A182" s="191" t="s">
        <v>456</v>
      </c>
      <c r="B182" s="184" t="s">
        <v>457</v>
      </c>
      <c r="C182" s="184" t="s">
        <v>120</v>
      </c>
      <c r="D182" s="184" t="s">
        <v>121</v>
      </c>
      <c r="E182" s="192" t="s">
        <v>122</v>
      </c>
    </row>
    <row r="183" spans="1:5" ht="15" x14ac:dyDescent="0.25">
      <c r="A183" s="191" t="s">
        <v>458</v>
      </c>
      <c r="B183" s="184" t="s">
        <v>459</v>
      </c>
      <c r="C183" s="184" t="s">
        <v>120</v>
      </c>
      <c r="D183" s="184" t="s">
        <v>121</v>
      </c>
      <c r="E183" s="192" t="s">
        <v>122</v>
      </c>
    </row>
    <row r="184" spans="1:5" ht="15" x14ac:dyDescent="0.25">
      <c r="A184" s="191" t="s">
        <v>460</v>
      </c>
      <c r="B184" s="184" t="s">
        <v>461</v>
      </c>
      <c r="C184" s="184" t="s">
        <v>120</v>
      </c>
      <c r="D184" s="184" t="s">
        <v>121</v>
      </c>
      <c r="E184" s="192" t="s">
        <v>122</v>
      </c>
    </row>
    <row r="185" spans="1:5" ht="15" x14ac:dyDescent="0.25">
      <c r="A185" s="191" t="s">
        <v>462</v>
      </c>
      <c r="B185" s="184" t="s">
        <v>463</v>
      </c>
      <c r="C185" s="184" t="s">
        <v>120</v>
      </c>
      <c r="D185" s="184" t="s">
        <v>121</v>
      </c>
      <c r="E185" s="192" t="s">
        <v>122</v>
      </c>
    </row>
    <row r="186" spans="1:5" ht="15" x14ac:dyDescent="0.25">
      <c r="A186" s="191" t="s">
        <v>464</v>
      </c>
      <c r="B186" s="184" t="s">
        <v>465</v>
      </c>
      <c r="C186" s="184" t="s">
        <v>120</v>
      </c>
      <c r="D186" s="184" t="s">
        <v>121</v>
      </c>
      <c r="E186" s="192" t="s">
        <v>122</v>
      </c>
    </row>
    <row r="187" spans="1:5" ht="15" x14ac:dyDescent="0.25">
      <c r="A187" s="191" t="s">
        <v>466</v>
      </c>
      <c r="B187" s="184" t="s">
        <v>467</v>
      </c>
      <c r="C187" s="184" t="s">
        <v>120</v>
      </c>
      <c r="D187" s="184" t="s">
        <v>121</v>
      </c>
      <c r="E187" s="192" t="s">
        <v>122</v>
      </c>
    </row>
    <row r="188" spans="1:5" ht="15" x14ac:dyDescent="0.25">
      <c r="A188" s="191" t="s">
        <v>468</v>
      </c>
      <c r="B188" s="184" t="s">
        <v>469</v>
      </c>
      <c r="C188" s="184" t="s">
        <v>120</v>
      </c>
      <c r="D188" s="184" t="s">
        <v>121</v>
      </c>
      <c r="E188" s="192" t="s">
        <v>122</v>
      </c>
    </row>
    <row r="189" spans="1:5" ht="15" x14ac:dyDescent="0.25">
      <c r="A189" s="191" t="s">
        <v>470</v>
      </c>
      <c r="B189" s="184" t="s">
        <v>471</v>
      </c>
      <c r="C189" s="184" t="s">
        <v>120</v>
      </c>
      <c r="D189" s="184" t="s">
        <v>121</v>
      </c>
      <c r="E189" s="192" t="s">
        <v>122</v>
      </c>
    </row>
    <row r="190" spans="1:5" ht="15" x14ac:dyDescent="0.25">
      <c r="A190" s="191" t="s">
        <v>472</v>
      </c>
      <c r="B190" s="184" t="s">
        <v>473</v>
      </c>
      <c r="C190" s="184" t="s">
        <v>120</v>
      </c>
      <c r="D190" s="184" t="s">
        <v>121</v>
      </c>
      <c r="E190" s="192" t="s">
        <v>122</v>
      </c>
    </row>
    <row r="191" spans="1:5" ht="15" x14ac:dyDescent="0.25">
      <c r="A191" s="191" t="s">
        <v>474</v>
      </c>
      <c r="B191" s="184" t="s">
        <v>475</v>
      </c>
      <c r="C191" s="184" t="s">
        <v>120</v>
      </c>
      <c r="D191" s="184" t="s">
        <v>121</v>
      </c>
      <c r="E191" s="192" t="s">
        <v>122</v>
      </c>
    </row>
    <row r="192" spans="1:5" ht="15" x14ac:dyDescent="0.25">
      <c r="A192" s="191" t="s">
        <v>476</v>
      </c>
      <c r="B192" s="184" t="s">
        <v>477</v>
      </c>
      <c r="C192" s="184" t="s">
        <v>120</v>
      </c>
      <c r="D192" s="184" t="s">
        <v>121</v>
      </c>
      <c r="E192" s="192" t="s">
        <v>122</v>
      </c>
    </row>
    <row r="193" spans="1:5" ht="15" x14ac:dyDescent="0.25">
      <c r="A193" s="191" t="s">
        <v>478</v>
      </c>
      <c r="B193" s="184" t="s">
        <v>479</v>
      </c>
      <c r="C193" s="184" t="s">
        <v>120</v>
      </c>
      <c r="D193" s="184" t="s">
        <v>121</v>
      </c>
      <c r="E193" s="192" t="s">
        <v>122</v>
      </c>
    </row>
    <row r="194" spans="1:5" ht="15" x14ac:dyDescent="0.25">
      <c r="A194" s="191" t="s">
        <v>480</v>
      </c>
      <c r="B194" s="184" t="s">
        <v>481</v>
      </c>
      <c r="C194" s="184" t="s">
        <v>120</v>
      </c>
      <c r="D194" s="184" t="s">
        <v>121</v>
      </c>
      <c r="E194" s="192" t="s">
        <v>122</v>
      </c>
    </row>
    <row r="195" spans="1:5" ht="15" x14ac:dyDescent="0.25">
      <c r="A195" s="191" t="s">
        <v>482</v>
      </c>
      <c r="B195" s="184" t="s">
        <v>483</v>
      </c>
      <c r="C195" s="184" t="s">
        <v>120</v>
      </c>
      <c r="D195" s="184" t="s">
        <v>121</v>
      </c>
      <c r="E195" s="192" t="s">
        <v>122</v>
      </c>
    </row>
    <row r="196" spans="1:5" ht="15" x14ac:dyDescent="0.25">
      <c r="A196" s="191" t="s">
        <v>484</v>
      </c>
      <c r="B196" s="184" t="s">
        <v>485</v>
      </c>
      <c r="C196" s="184" t="s">
        <v>120</v>
      </c>
      <c r="D196" s="184" t="s">
        <v>121</v>
      </c>
      <c r="E196" s="192" t="s">
        <v>122</v>
      </c>
    </row>
    <row r="197" spans="1:5" ht="15" x14ac:dyDescent="0.25">
      <c r="A197" s="191" t="s">
        <v>486</v>
      </c>
      <c r="B197" s="184" t="s">
        <v>487</v>
      </c>
      <c r="C197" s="184" t="s">
        <v>120</v>
      </c>
      <c r="D197" s="184" t="s">
        <v>121</v>
      </c>
      <c r="E197" s="192" t="s">
        <v>122</v>
      </c>
    </row>
    <row r="198" spans="1:5" ht="15" x14ac:dyDescent="0.25">
      <c r="A198" s="191" t="s">
        <v>488</v>
      </c>
      <c r="B198" s="184" t="s">
        <v>489</v>
      </c>
      <c r="C198" s="184" t="s">
        <v>120</v>
      </c>
      <c r="D198" s="184" t="s">
        <v>121</v>
      </c>
      <c r="E198" s="192" t="s">
        <v>122</v>
      </c>
    </row>
    <row r="199" spans="1:5" ht="15" x14ac:dyDescent="0.25">
      <c r="A199" s="191" t="s">
        <v>490</v>
      </c>
      <c r="B199" s="184" t="s">
        <v>491</v>
      </c>
      <c r="C199" s="184" t="s">
        <v>120</v>
      </c>
      <c r="D199" s="184" t="s">
        <v>121</v>
      </c>
      <c r="E199" s="192" t="s">
        <v>122</v>
      </c>
    </row>
    <row r="200" spans="1:5" ht="15" x14ac:dyDescent="0.25">
      <c r="A200" s="191" t="s">
        <v>492</v>
      </c>
      <c r="B200" s="184" t="s">
        <v>493</v>
      </c>
      <c r="C200" s="184" t="s">
        <v>120</v>
      </c>
      <c r="D200" s="184" t="s">
        <v>121</v>
      </c>
      <c r="E200" s="192" t="s">
        <v>122</v>
      </c>
    </row>
    <row r="201" spans="1:5" ht="15" x14ac:dyDescent="0.25">
      <c r="A201" s="191" t="s">
        <v>494</v>
      </c>
      <c r="B201" s="184" t="s">
        <v>495</v>
      </c>
      <c r="C201" s="184" t="s">
        <v>120</v>
      </c>
      <c r="D201" s="184" t="s">
        <v>121</v>
      </c>
      <c r="E201" s="192" t="s">
        <v>122</v>
      </c>
    </row>
    <row r="202" spans="1:5" ht="15" x14ac:dyDescent="0.25">
      <c r="A202" s="191" t="s">
        <v>496</v>
      </c>
      <c r="B202" s="184" t="s">
        <v>497</v>
      </c>
      <c r="C202" s="184" t="s">
        <v>120</v>
      </c>
      <c r="D202" s="184" t="s">
        <v>121</v>
      </c>
      <c r="E202" s="192" t="s">
        <v>122</v>
      </c>
    </row>
    <row r="203" spans="1:5" ht="15" x14ac:dyDescent="0.25">
      <c r="A203" s="191" t="s">
        <v>498</v>
      </c>
      <c r="B203" s="184" t="s">
        <v>499</v>
      </c>
      <c r="C203" s="184" t="s">
        <v>120</v>
      </c>
      <c r="D203" s="184" t="s">
        <v>121</v>
      </c>
      <c r="E203" s="192" t="s">
        <v>122</v>
      </c>
    </row>
    <row r="204" spans="1:5" ht="15" x14ac:dyDescent="0.25">
      <c r="A204" s="191" t="s">
        <v>500</v>
      </c>
      <c r="B204" s="184" t="s">
        <v>501</v>
      </c>
      <c r="C204" s="184" t="s">
        <v>120</v>
      </c>
      <c r="D204" s="184" t="s">
        <v>121</v>
      </c>
      <c r="E204" s="192" t="s">
        <v>122</v>
      </c>
    </row>
    <row r="205" spans="1:5" ht="15" x14ac:dyDescent="0.25">
      <c r="A205" s="191" t="s">
        <v>502</v>
      </c>
      <c r="B205" s="184" t="s">
        <v>503</v>
      </c>
      <c r="C205" s="184" t="s">
        <v>120</v>
      </c>
      <c r="D205" s="184" t="s">
        <v>121</v>
      </c>
      <c r="E205" s="192" t="s">
        <v>122</v>
      </c>
    </row>
    <row r="206" spans="1:5" ht="15" x14ac:dyDescent="0.25">
      <c r="A206" s="191" t="s">
        <v>504</v>
      </c>
      <c r="B206" s="184" t="s">
        <v>505</v>
      </c>
      <c r="C206" s="184" t="s">
        <v>120</v>
      </c>
      <c r="D206" s="184" t="s">
        <v>121</v>
      </c>
      <c r="E206" s="192" t="s">
        <v>122</v>
      </c>
    </row>
    <row r="207" spans="1:5" ht="15" x14ac:dyDescent="0.25">
      <c r="A207" s="191" t="s">
        <v>506</v>
      </c>
      <c r="B207" s="184" t="s">
        <v>507</v>
      </c>
      <c r="C207" s="184" t="s">
        <v>120</v>
      </c>
      <c r="D207" s="184" t="s">
        <v>121</v>
      </c>
      <c r="E207" s="192" t="s">
        <v>122</v>
      </c>
    </row>
    <row r="208" spans="1:5" ht="15" x14ac:dyDescent="0.25">
      <c r="A208" s="191" t="s">
        <v>508</v>
      </c>
      <c r="B208" s="184" t="s">
        <v>509</v>
      </c>
      <c r="C208" s="184" t="s">
        <v>120</v>
      </c>
      <c r="D208" s="184" t="s">
        <v>121</v>
      </c>
      <c r="E208" s="192" t="s">
        <v>122</v>
      </c>
    </row>
    <row r="209" spans="1:5" ht="15" x14ac:dyDescent="0.25">
      <c r="A209" s="191" t="s">
        <v>510</v>
      </c>
      <c r="B209" s="184" t="s">
        <v>511</v>
      </c>
      <c r="C209" s="184" t="s">
        <v>120</v>
      </c>
      <c r="D209" s="184" t="s">
        <v>121</v>
      </c>
      <c r="E209" s="192" t="s">
        <v>122</v>
      </c>
    </row>
    <row r="210" spans="1:5" ht="15" x14ac:dyDescent="0.25">
      <c r="A210" s="191" t="s">
        <v>512</v>
      </c>
      <c r="B210" s="184" t="s">
        <v>513</v>
      </c>
      <c r="C210" s="184" t="s">
        <v>120</v>
      </c>
      <c r="D210" s="184" t="s">
        <v>121</v>
      </c>
      <c r="E210" s="192" t="s">
        <v>122</v>
      </c>
    </row>
    <row r="211" spans="1:5" ht="15" x14ac:dyDescent="0.25">
      <c r="A211" s="191" t="s">
        <v>514</v>
      </c>
      <c r="B211" s="184" t="s">
        <v>515</v>
      </c>
      <c r="C211" s="184" t="s">
        <v>120</v>
      </c>
      <c r="D211" s="184" t="s">
        <v>121</v>
      </c>
      <c r="E211" s="192" t="s">
        <v>122</v>
      </c>
    </row>
    <row r="212" spans="1:5" ht="15" x14ac:dyDescent="0.25">
      <c r="A212" s="191" t="s">
        <v>516</v>
      </c>
      <c r="B212" s="184" t="s">
        <v>517</v>
      </c>
      <c r="C212" s="184" t="s">
        <v>120</v>
      </c>
      <c r="D212" s="184" t="s">
        <v>121</v>
      </c>
      <c r="E212" s="192" t="s">
        <v>122</v>
      </c>
    </row>
    <row r="213" spans="1:5" ht="15" x14ac:dyDescent="0.25">
      <c r="A213" s="191" t="s">
        <v>518</v>
      </c>
      <c r="B213" s="184" t="s">
        <v>519</v>
      </c>
      <c r="C213" s="184" t="s">
        <v>120</v>
      </c>
      <c r="D213" s="184" t="s">
        <v>121</v>
      </c>
      <c r="E213" s="192" t="s">
        <v>122</v>
      </c>
    </row>
    <row r="214" spans="1:5" ht="15" x14ac:dyDescent="0.25">
      <c r="A214" s="191" t="s">
        <v>520</v>
      </c>
      <c r="B214" s="184" t="s">
        <v>521</v>
      </c>
      <c r="C214" s="184" t="s">
        <v>120</v>
      </c>
      <c r="D214" s="184" t="s">
        <v>121</v>
      </c>
      <c r="E214" s="192" t="s">
        <v>122</v>
      </c>
    </row>
    <row r="215" spans="1:5" ht="15" x14ac:dyDescent="0.25">
      <c r="A215" s="191" t="s">
        <v>522</v>
      </c>
      <c r="B215" s="184" t="s">
        <v>523</v>
      </c>
      <c r="C215" s="184" t="s">
        <v>120</v>
      </c>
      <c r="D215" s="184" t="s">
        <v>121</v>
      </c>
      <c r="E215" s="192" t="s">
        <v>122</v>
      </c>
    </row>
    <row r="216" spans="1:5" ht="15" x14ac:dyDescent="0.25">
      <c r="A216" s="191" t="s">
        <v>524</v>
      </c>
      <c r="B216" s="184" t="s">
        <v>525</v>
      </c>
      <c r="C216" s="184" t="s">
        <v>120</v>
      </c>
      <c r="D216" s="184" t="s">
        <v>121</v>
      </c>
      <c r="E216" s="192" t="s">
        <v>122</v>
      </c>
    </row>
    <row r="217" spans="1:5" ht="15" x14ac:dyDescent="0.25">
      <c r="A217" s="191" t="s">
        <v>526</v>
      </c>
      <c r="B217" s="184" t="s">
        <v>527</v>
      </c>
      <c r="C217" s="184" t="s">
        <v>120</v>
      </c>
      <c r="D217" s="184" t="s">
        <v>121</v>
      </c>
      <c r="E217" s="192" t="s">
        <v>122</v>
      </c>
    </row>
    <row r="218" spans="1:5" ht="15" x14ac:dyDescent="0.25">
      <c r="A218" s="191" t="s">
        <v>528</v>
      </c>
      <c r="B218" s="184" t="s">
        <v>529</v>
      </c>
      <c r="C218" s="184" t="s">
        <v>120</v>
      </c>
      <c r="D218" s="184" t="s">
        <v>121</v>
      </c>
      <c r="E218" s="192" t="s">
        <v>122</v>
      </c>
    </row>
    <row r="219" spans="1:5" ht="15" x14ac:dyDescent="0.25">
      <c r="A219" s="191" t="s">
        <v>530</v>
      </c>
      <c r="B219" s="184" t="s">
        <v>531</v>
      </c>
      <c r="C219" s="184" t="s">
        <v>120</v>
      </c>
      <c r="D219" s="184" t="s">
        <v>121</v>
      </c>
      <c r="E219" s="192" t="s">
        <v>122</v>
      </c>
    </row>
    <row r="220" spans="1:5" ht="15" x14ac:dyDescent="0.25">
      <c r="A220" s="191" t="s">
        <v>532</v>
      </c>
      <c r="B220" s="184" t="s">
        <v>533</v>
      </c>
      <c r="C220" s="184" t="s">
        <v>120</v>
      </c>
      <c r="D220" s="184" t="s">
        <v>121</v>
      </c>
      <c r="E220" s="192" t="s">
        <v>122</v>
      </c>
    </row>
    <row r="221" spans="1:5" ht="15" x14ac:dyDescent="0.25">
      <c r="A221" s="191" t="s">
        <v>534</v>
      </c>
      <c r="B221" s="184" t="s">
        <v>535</v>
      </c>
      <c r="C221" s="184" t="s">
        <v>120</v>
      </c>
      <c r="D221" s="184" t="s">
        <v>121</v>
      </c>
      <c r="E221" s="192" t="s">
        <v>122</v>
      </c>
    </row>
    <row r="222" spans="1:5" ht="15" x14ac:dyDescent="0.25">
      <c r="A222" s="191" t="s">
        <v>536</v>
      </c>
      <c r="B222" s="184" t="s">
        <v>537</v>
      </c>
      <c r="C222" s="184" t="s">
        <v>120</v>
      </c>
      <c r="D222" s="184" t="s">
        <v>121</v>
      </c>
      <c r="E222" s="192" t="s">
        <v>122</v>
      </c>
    </row>
    <row r="223" spans="1:5" ht="15" x14ac:dyDescent="0.25">
      <c r="A223" s="191" t="s">
        <v>538</v>
      </c>
      <c r="B223" s="184" t="s">
        <v>539</v>
      </c>
      <c r="C223" s="184" t="s">
        <v>120</v>
      </c>
      <c r="D223" s="184" t="s">
        <v>121</v>
      </c>
      <c r="E223" s="192" t="s">
        <v>122</v>
      </c>
    </row>
    <row r="224" spans="1:5" ht="15" x14ac:dyDescent="0.25">
      <c r="A224" s="191" t="s">
        <v>540</v>
      </c>
      <c r="B224" s="184" t="s">
        <v>541</v>
      </c>
      <c r="C224" s="184" t="s">
        <v>120</v>
      </c>
      <c r="D224" s="184" t="s">
        <v>121</v>
      </c>
      <c r="E224" s="192" t="s">
        <v>122</v>
      </c>
    </row>
    <row r="225" spans="1:5" ht="15" x14ac:dyDescent="0.25">
      <c r="A225" s="191" t="s">
        <v>542</v>
      </c>
      <c r="B225" s="184" t="s">
        <v>543</v>
      </c>
      <c r="C225" s="184" t="s">
        <v>120</v>
      </c>
      <c r="D225" s="184" t="s">
        <v>121</v>
      </c>
      <c r="E225" s="192" t="s">
        <v>122</v>
      </c>
    </row>
    <row r="226" spans="1:5" ht="15" x14ac:dyDescent="0.25">
      <c r="A226" s="191" t="s">
        <v>544</v>
      </c>
      <c r="B226" s="184" t="s">
        <v>545</v>
      </c>
      <c r="C226" s="184" t="s">
        <v>120</v>
      </c>
      <c r="D226" s="184" t="s">
        <v>121</v>
      </c>
      <c r="E226" s="192" t="s">
        <v>122</v>
      </c>
    </row>
    <row r="227" spans="1:5" ht="15" x14ac:dyDescent="0.25">
      <c r="A227" s="191" t="s">
        <v>546</v>
      </c>
      <c r="B227" s="184" t="s">
        <v>547</v>
      </c>
      <c r="C227" s="184" t="s">
        <v>120</v>
      </c>
      <c r="D227" s="184" t="s">
        <v>121</v>
      </c>
      <c r="E227" s="192" t="s">
        <v>122</v>
      </c>
    </row>
    <row r="228" spans="1:5" ht="15" x14ac:dyDescent="0.25">
      <c r="A228" s="191" t="s">
        <v>548</v>
      </c>
      <c r="B228" s="184" t="s">
        <v>549</v>
      </c>
      <c r="C228" s="184" t="s">
        <v>120</v>
      </c>
      <c r="D228" s="184" t="s">
        <v>121</v>
      </c>
      <c r="E228" s="192" t="s">
        <v>122</v>
      </c>
    </row>
    <row r="229" spans="1:5" ht="15" x14ac:dyDescent="0.25">
      <c r="A229" s="191" t="s">
        <v>550</v>
      </c>
      <c r="B229" s="184" t="s">
        <v>549</v>
      </c>
      <c r="C229" s="184" t="s">
        <v>120</v>
      </c>
      <c r="D229" s="184" t="s">
        <v>121</v>
      </c>
      <c r="E229" s="192" t="s">
        <v>386</v>
      </c>
    </row>
    <row r="230" spans="1:5" ht="15" x14ac:dyDescent="0.25">
      <c r="A230" s="191" t="s">
        <v>551</v>
      </c>
      <c r="B230" s="184" t="s">
        <v>549</v>
      </c>
      <c r="C230" s="184" t="s">
        <v>120</v>
      </c>
      <c r="D230" s="184" t="s">
        <v>121</v>
      </c>
      <c r="E230" s="192" t="s">
        <v>386</v>
      </c>
    </row>
    <row r="231" spans="1:5" ht="15" x14ac:dyDescent="0.25">
      <c r="A231" s="191" t="s">
        <v>552</v>
      </c>
      <c r="B231" s="184" t="s">
        <v>549</v>
      </c>
      <c r="C231" s="184" t="s">
        <v>120</v>
      </c>
      <c r="D231" s="184" t="s">
        <v>121</v>
      </c>
      <c r="E231" s="192" t="s">
        <v>386</v>
      </c>
    </row>
    <row r="232" spans="1:5" ht="15" x14ac:dyDescent="0.25">
      <c r="A232" s="191" t="s">
        <v>553</v>
      </c>
      <c r="B232" s="184" t="s">
        <v>549</v>
      </c>
      <c r="C232" s="184" t="s">
        <v>120</v>
      </c>
      <c r="D232" s="184" t="s">
        <v>121</v>
      </c>
      <c r="E232" s="192" t="s">
        <v>386</v>
      </c>
    </row>
    <row r="233" spans="1:5" ht="15" x14ac:dyDescent="0.25">
      <c r="A233" s="191" t="s">
        <v>554</v>
      </c>
      <c r="B233" s="184" t="s">
        <v>549</v>
      </c>
      <c r="C233" s="184" t="s">
        <v>120</v>
      </c>
      <c r="D233" s="184" t="s">
        <v>121</v>
      </c>
      <c r="E233" s="192" t="s">
        <v>386</v>
      </c>
    </row>
    <row r="234" spans="1:5" ht="15" x14ac:dyDescent="0.25">
      <c r="A234" s="191" t="s">
        <v>555</v>
      </c>
      <c r="B234" s="184" t="s">
        <v>556</v>
      </c>
      <c r="C234" s="184" t="s">
        <v>120</v>
      </c>
      <c r="D234" s="184" t="s">
        <v>121</v>
      </c>
      <c r="E234" s="192" t="s">
        <v>122</v>
      </c>
    </row>
    <row r="235" spans="1:5" ht="15" x14ac:dyDescent="0.25">
      <c r="A235" s="191" t="s">
        <v>557</v>
      </c>
      <c r="B235" s="184" t="s">
        <v>558</v>
      </c>
      <c r="C235" s="184" t="s">
        <v>120</v>
      </c>
      <c r="D235" s="184" t="s">
        <v>121</v>
      </c>
      <c r="E235" s="192" t="s">
        <v>122</v>
      </c>
    </row>
    <row r="236" spans="1:5" ht="15" x14ac:dyDescent="0.25">
      <c r="A236" s="191" t="s">
        <v>559</v>
      </c>
      <c r="B236" s="184" t="s">
        <v>560</v>
      </c>
      <c r="C236" s="184" t="s">
        <v>120</v>
      </c>
      <c r="D236" s="184" t="s">
        <v>121</v>
      </c>
      <c r="E236" s="192" t="s">
        <v>122</v>
      </c>
    </row>
    <row r="237" spans="1:5" ht="15" x14ac:dyDescent="0.25">
      <c r="A237" s="191" t="s">
        <v>561</v>
      </c>
      <c r="B237" s="184" t="s">
        <v>562</v>
      </c>
      <c r="C237" s="184" t="s">
        <v>120</v>
      </c>
      <c r="D237" s="184" t="s">
        <v>121</v>
      </c>
      <c r="E237" s="192" t="s">
        <v>122</v>
      </c>
    </row>
    <row r="238" spans="1:5" ht="15" x14ac:dyDescent="0.25">
      <c r="A238" s="191" t="s">
        <v>563</v>
      </c>
      <c r="B238" s="184" t="s">
        <v>564</v>
      </c>
      <c r="C238" s="184" t="s">
        <v>120</v>
      </c>
      <c r="D238" s="184" t="s">
        <v>121</v>
      </c>
      <c r="E238" s="192" t="s">
        <v>122</v>
      </c>
    </row>
    <row r="239" spans="1:5" ht="15" x14ac:dyDescent="0.25">
      <c r="A239" s="191" t="s">
        <v>565</v>
      </c>
      <c r="B239" s="184" t="s">
        <v>566</v>
      </c>
      <c r="C239" s="184" t="s">
        <v>120</v>
      </c>
      <c r="D239" s="184" t="s">
        <v>121</v>
      </c>
      <c r="E239" s="192" t="s">
        <v>122</v>
      </c>
    </row>
    <row r="240" spans="1:5" ht="15" x14ac:dyDescent="0.25">
      <c r="A240" s="191" t="s">
        <v>567</v>
      </c>
      <c r="B240" s="184" t="s">
        <v>568</v>
      </c>
      <c r="C240" s="184" t="s">
        <v>120</v>
      </c>
      <c r="D240" s="184" t="s">
        <v>121</v>
      </c>
      <c r="E240" s="192" t="s">
        <v>122</v>
      </c>
    </row>
    <row r="241" spans="1:5" ht="15" x14ac:dyDescent="0.25">
      <c r="A241" s="191" t="s">
        <v>569</v>
      </c>
      <c r="B241" s="184" t="s">
        <v>570</v>
      </c>
      <c r="C241" s="184" t="s">
        <v>120</v>
      </c>
      <c r="D241" s="184" t="s">
        <v>121</v>
      </c>
      <c r="E241" s="192" t="s">
        <v>122</v>
      </c>
    </row>
    <row r="242" spans="1:5" ht="15" x14ac:dyDescent="0.25">
      <c r="A242" s="191" t="s">
        <v>571</v>
      </c>
      <c r="B242" s="184" t="s">
        <v>572</v>
      </c>
      <c r="C242" s="184" t="s">
        <v>120</v>
      </c>
      <c r="D242" s="184" t="s">
        <v>121</v>
      </c>
      <c r="E242" s="192" t="s">
        <v>122</v>
      </c>
    </row>
    <row r="243" spans="1:5" ht="15" x14ac:dyDescent="0.25">
      <c r="A243" s="191" t="s">
        <v>573</v>
      </c>
      <c r="B243" s="184" t="s">
        <v>574</v>
      </c>
      <c r="C243" s="184" t="s">
        <v>120</v>
      </c>
      <c r="D243" s="184" t="s">
        <v>121</v>
      </c>
      <c r="E243" s="192" t="s">
        <v>122</v>
      </c>
    </row>
    <row r="244" spans="1:5" ht="15" x14ac:dyDescent="0.25">
      <c r="A244" s="191" t="s">
        <v>575</v>
      </c>
      <c r="B244" s="184" t="s">
        <v>576</v>
      </c>
      <c r="C244" s="184" t="s">
        <v>120</v>
      </c>
      <c r="D244" s="184" t="s">
        <v>121</v>
      </c>
      <c r="E244" s="192" t="s">
        <v>122</v>
      </c>
    </row>
    <row r="245" spans="1:5" ht="15" x14ac:dyDescent="0.25">
      <c r="A245" s="191" t="s">
        <v>577</v>
      </c>
      <c r="B245" s="184" t="s">
        <v>578</v>
      </c>
      <c r="C245" s="184" t="s">
        <v>120</v>
      </c>
      <c r="D245" s="184" t="s">
        <v>121</v>
      </c>
      <c r="E245" s="192" t="s">
        <v>122</v>
      </c>
    </row>
    <row r="246" spans="1:5" ht="15" x14ac:dyDescent="0.25">
      <c r="A246" s="191" t="s">
        <v>579</v>
      </c>
      <c r="B246" s="184" t="s">
        <v>580</v>
      </c>
      <c r="C246" s="184" t="s">
        <v>120</v>
      </c>
      <c r="D246" s="184" t="s">
        <v>121</v>
      </c>
      <c r="E246" s="192" t="s">
        <v>122</v>
      </c>
    </row>
    <row r="247" spans="1:5" ht="15" x14ac:dyDescent="0.25">
      <c r="A247" s="191" t="s">
        <v>581</v>
      </c>
      <c r="B247" s="184" t="s">
        <v>582</v>
      </c>
      <c r="C247" s="184" t="s">
        <v>120</v>
      </c>
      <c r="D247" s="184" t="s">
        <v>121</v>
      </c>
      <c r="E247" s="192" t="s">
        <v>122</v>
      </c>
    </row>
    <row r="248" spans="1:5" ht="15" x14ac:dyDescent="0.25">
      <c r="A248" s="191" t="s">
        <v>583</v>
      </c>
      <c r="B248" s="184" t="s">
        <v>584</v>
      </c>
      <c r="C248" s="184" t="s">
        <v>120</v>
      </c>
      <c r="D248" s="184" t="s">
        <v>121</v>
      </c>
      <c r="E248" s="192" t="s">
        <v>122</v>
      </c>
    </row>
    <row r="249" spans="1:5" ht="15" x14ac:dyDescent="0.25">
      <c r="A249" s="191" t="s">
        <v>585</v>
      </c>
      <c r="B249" s="184" t="s">
        <v>586</v>
      </c>
      <c r="C249" s="184" t="s">
        <v>120</v>
      </c>
      <c r="D249" s="184" t="s">
        <v>121</v>
      </c>
      <c r="E249" s="192" t="s">
        <v>122</v>
      </c>
    </row>
    <row r="250" spans="1:5" ht="15" x14ac:dyDescent="0.25">
      <c r="A250" s="191" t="s">
        <v>587</v>
      </c>
      <c r="B250" s="184" t="s">
        <v>588</v>
      </c>
      <c r="C250" s="184" t="s">
        <v>120</v>
      </c>
      <c r="D250" s="184" t="s">
        <v>121</v>
      </c>
      <c r="E250" s="192" t="s">
        <v>122</v>
      </c>
    </row>
    <row r="251" spans="1:5" ht="15" x14ac:dyDescent="0.25">
      <c r="A251" s="191" t="s">
        <v>589</v>
      </c>
      <c r="B251" s="184" t="s">
        <v>590</v>
      </c>
      <c r="C251" s="184" t="s">
        <v>120</v>
      </c>
      <c r="D251" s="184" t="s">
        <v>121</v>
      </c>
      <c r="E251" s="192" t="s">
        <v>122</v>
      </c>
    </row>
    <row r="252" spans="1:5" ht="15" x14ac:dyDescent="0.25">
      <c r="A252" s="191" t="s">
        <v>591</v>
      </c>
      <c r="B252" s="184" t="s">
        <v>592</v>
      </c>
      <c r="C252" s="184" t="s">
        <v>120</v>
      </c>
      <c r="D252" s="184" t="s">
        <v>121</v>
      </c>
      <c r="E252" s="192" t="s">
        <v>122</v>
      </c>
    </row>
    <row r="253" spans="1:5" ht="15" x14ac:dyDescent="0.25">
      <c r="A253" s="191" t="s">
        <v>593</v>
      </c>
      <c r="B253" s="184" t="s">
        <v>594</v>
      </c>
      <c r="C253" s="184" t="s">
        <v>120</v>
      </c>
      <c r="D253" s="184" t="s">
        <v>121</v>
      </c>
      <c r="E253" s="192" t="s">
        <v>122</v>
      </c>
    </row>
    <row r="254" spans="1:5" ht="15" x14ac:dyDescent="0.25">
      <c r="A254" s="191" t="s">
        <v>595</v>
      </c>
      <c r="B254" s="184" t="s">
        <v>596</v>
      </c>
      <c r="C254" s="184" t="s">
        <v>120</v>
      </c>
      <c r="D254" s="184" t="s">
        <v>121</v>
      </c>
      <c r="E254" s="192" t="s">
        <v>122</v>
      </c>
    </row>
    <row r="255" spans="1:5" ht="15" x14ac:dyDescent="0.25">
      <c r="A255" s="191" t="s">
        <v>597</v>
      </c>
      <c r="B255" s="184" t="s">
        <v>598</v>
      </c>
      <c r="C255" s="184" t="s">
        <v>120</v>
      </c>
      <c r="D255" s="184" t="s">
        <v>121</v>
      </c>
      <c r="E255" s="192" t="s">
        <v>122</v>
      </c>
    </row>
    <row r="256" spans="1:5" ht="15" x14ac:dyDescent="0.25">
      <c r="A256" s="191" t="s">
        <v>599</v>
      </c>
      <c r="B256" s="184" t="s">
        <v>600</v>
      </c>
      <c r="C256" s="184" t="s">
        <v>601</v>
      </c>
      <c r="D256" s="184" t="s">
        <v>121</v>
      </c>
      <c r="E256" s="192" t="s">
        <v>122</v>
      </c>
    </row>
    <row r="257" spans="1:5" ht="15" x14ac:dyDescent="0.25">
      <c r="A257" s="191" t="s">
        <v>602</v>
      </c>
      <c r="B257" s="184" t="s">
        <v>603</v>
      </c>
      <c r="C257" s="184" t="s">
        <v>120</v>
      </c>
      <c r="D257" s="184" t="s">
        <v>121</v>
      </c>
      <c r="E257" s="192" t="s">
        <v>122</v>
      </c>
    </row>
    <row r="258" spans="1:5" ht="15" x14ac:dyDescent="0.25">
      <c r="A258" s="191" t="s">
        <v>604</v>
      </c>
      <c r="B258" s="184" t="s">
        <v>605</v>
      </c>
      <c r="C258" s="184" t="s">
        <v>120</v>
      </c>
      <c r="D258" s="184" t="s">
        <v>121</v>
      </c>
      <c r="E258" s="192" t="s">
        <v>122</v>
      </c>
    </row>
    <row r="259" spans="1:5" ht="15" x14ac:dyDescent="0.25">
      <c r="A259" s="191" t="s">
        <v>606</v>
      </c>
      <c r="B259" s="184" t="s">
        <v>607</v>
      </c>
      <c r="C259" s="184" t="s">
        <v>120</v>
      </c>
      <c r="D259" s="184" t="s">
        <v>121</v>
      </c>
      <c r="E259" s="192" t="s">
        <v>122</v>
      </c>
    </row>
    <row r="260" spans="1:5" ht="15" x14ac:dyDescent="0.25">
      <c r="A260" s="191" t="s">
        <v>608</v>
      </c>
      <c r="B260" s="184" t="s">
        <v>609</v>
      </c>
      <c r="C260" s="184" t="s">
        <v>120</v>
      </c>
      <c r="D260" s="184" t="s">
        <v>121</v>
      </c>
      <c r="E260" s="192" t="s">
        <v>122</v>
      </c>
    </row>
    <row r="261" spans="1:5" ht="15" x14ac:dyDescent="0.25">
      <c r="A261" s="191" t="s">
        <v>610</v>
      </c>
      <c r="B261" s="184" t="s">
        <v>611</v>
      </c>
      <c r="C261" s="184" t="s">
        <v>601</v>
      </c>
      <c r="D261" s="184" t="s">
        <v>121</v>
      </c>
      <c r="E261" s="192" t="s">
        <v>122</v>
      </c>
    </row>
    <row r="262" spans="1:5" ht="15" x14ac:dyDescent="0.25">
      <c r="A262" s="191" t="s">
        <v>612</v>
      </c>
      <c r="B262" s="184" t="s">
        <v>613</v>
      </c>
      <c r="C262" s="184" t="s">
        <v>120</v>
      </c>
      <c r="D262" s="184" t="s">
        <v>121</v>
      </c>
      <c r="E262" s="192" t="s">
        <v>122</v>
      </c>
    </row>
    <row r="263" spans="1:5" ht="15" x14ac:dyDescent="0.25">
      <c r="A263" s="191" t="s">
        <v>614</v>
      </c>
      <c r="B263" s="184" t="s">
        <v>615</v>
      </c>
      <c r="C263" s="184" t="s">
        <v>120</v>
      </c>
      <c r="D263" s="184" t="s">
        <v>121</v>
      </c>
      <c r="E263" s="192" t="s">
        <v>122</v>
      </c>
    </row>
    <row r="264" spans="1:5" ht="15" x14ac:dyDescent="0.25">
      <c r="A264" s="191" t="s">
        <v>616</v>
      </c>
      <c r="B264" s="184" t="s">
        <v>617</v>
      </c>
      <c r="C264" s="184" t="s">
        <v>120</v>
      </c>
      <c r="D264" s="184" t="s">
        <v>121</v>
      </c>
      <c r="E264" s="192" t="s">
        <v>122</v>
      </c>
    </row>
    <row r="265" spans="1:5" ht="15" x14ac:dyDescent="0.25">
      <c r="A265" s="191" t="s">
        <v>618</v>
      </c>
      <c r="B265" s="184" t="s">
        <v>619</v>
      </c>
      <c r="C265" s="184" t="s">
        <v>120</v>
      </c>
      <c r="D265" s="184" t="s">
        <v>121</v>
      </c>
      <c r="E265" s="192" t="s">
        <v>122</v>
      </c>
    </row>
    <row r="266" spans="1:5" ht="15" x14ac:dyDescent="0.25">
      <c r="A266" s="191" t="s">
        <v>620</v>
      </c>
      <c r="B266" s="184" t="s">
        <v>621</v>
      </c>
      <c r="C266" s="184" t="s">
        <v>120</v>
      </c>
      <c r="D266" s="184" t="s">
        <v>121</v>
      </c>
      <c r="E266" s="192" t="s">
        <v>122</v>
      </c>
    </row>
    <row r="267" spans="1:5" ht="15" x14ac:dyDescent="0.25">
      <c r="A267" s="191" t="s">
        <v>622</v>
      </c>
      <c r="B267" s="184" t="s">
        <v>623</v>
      </c>
      <c r="C267" s="184" t="s">
        <v>120</v>
      </c>
      <c r="D267" s="184" t="s">
        <v>121</v>
      </c>
      <c r="E267" s="192" t="s">
        <v>122</v>
      </c>
    </row>
    <row r="268" spans="1:5" ht="15" x14ac:dyDescent="0.25">
      <c r="A268" s="191" t="s">
        <v>624</v>
      </c>
      <c r="B268" s="184" t="s">
        <v>625</v>
      </c>
      <c r="C268" s="184" t="s">
        <v>120</v>
      </c>
      <c r="D268" s="184" t="s">
        <v>121</v>
      </c>
      <c r="E268" s="192" t="s">
        <v>122</v>
      </c>
    </row>
    <row r="269" spans="1:5" ht="15" x14ac:dyDescent="0.25">
      <c r="A269" s="191" t="s">
        <v>626</v>
      </c>
      <c r="B269" s="184" t="s">
        <v>627</v>
      </c>
      <c r="C269" s="184" t="s">
        <v>120</v>
      </c>
      <c r="D269" s="184" t="s">
        <v>121</v>
      </c>
      <c r="E269" s="192" t="s">
        <v>122</v>
      </c>
    </row>
    <row r="270" spans="1:5" ht="15" x14ac:dyDescent="0.25">
      <c r="A270" s="191" t="s">
        <v>628</v>
      </c>
      <c r="B270" s="184" t="s">
        <v>629</v>
      </c>
      <c r="C270" s="184" t="s">
        <v>120</v>
      </c>
      <c r="D270" s="184" t="s">
        <v>121</v>
      </c>
      <c r="E270" s="192" t="s">
        <v>122</v>
      </c>
    </row>
    <row r="271" spans="1:5" ht="15" x14ac:dyDescent="0.25">
      <c r="A271" s="191" t="s">
        <v>630</v>
      </c>
      <c r="B271" s="184" t="s">
        <v>631</v>
      </c>
      <c r="C271" s="184" t="s">
        <v>120</v>
      </c>
      <c r="D271" s="184" t="s">
        <v>121</v>
      </c>
      <c r="E271" s="192" t="s">
        <v>122</v>
      </c>
    </row>
    <row r="272" spans="1:5" ht="15" x14ac:dyDescent="0.25">
      <c r="A272" s="191" t="s">
        <v>632</v>
      </c>
      <c r="B272" s="184" t="s">
        <v>633</v>
      </c>
      <c r="C272" s="184" t="s">
        <v>120</v>
      </c>
      <c r="D272" s="184" t="s">
        <v>121</v>
      </c>
      <c r="E272" s="192" t="s">
        <v>122</v>
      </c>
    </row>
    <row r="273" spans="1:5" ht="15" x14ac:dyDescent="0.25">
      <c r="A273" s="191" t="s">
        <v>634</v>
      </c>
      <c r="B273" s="184" t="s">
        <v>635</v>
      </c>
      <c r="C273" s="184" t="s">
        <v>120</v>
      </c>
      <c r="D273" s="184" t="s">
        <v>121</v>
      </c>
      <c r="E273" s="192" t="s">
        <v>122</v>
      </c>
    </row>
    <row r="274" spans="1:5" ht="15" x14ac:dyDescent="0.25">
      <c r="A274" s="191" t="s">
        <v>636</v>
      </c>
      <c r="B274" s="184" t="s">
        <v>637</v>
      </c>
      <c r="C274" s="184" t="s">
        <v>120</v>
      </c>
      <c r="D274" s="184" t="s">
        <v>121</v>
      </c>
      <c r="E274" s="192" t="s">
        <v>122</v>
      </c>
    </row>
    <row r="275" spans="1:5" ht="15" x14ac:dyDescent="0.25">
      <c r="A275" s="191" t="s">
        <v>638</v>
      </c>
      <c r="B275" s="184" t="s">
        <v>639</v>
      </c>
      <c r="C275" s="184" t="s">
        <v>120</v>
      </c>
      <c r="D275" s="184" t="s">
        <v>121</v>
      </c>
      <c r="E275" s="192" t="s">
        <v>122</v>
      </c>
    </row>
    <row r="276" spans="1:5" ht="15" x14ac:dyDescent="0.25">
      <c r="A276" s="191" t="s">
        <v>640</v>
      </c>
      <c r="B276" s="184" t="s">
        <v>641</v>
      </c>
      <c r="C276" s="184" t="s">
        <v>120</v>
      </c>
      <c r="D276" s="184" t="s">
        <v>121</v>
      </c>
      <c r="E276" s="192" t="s">
        <v>122</v>
      </c>
    </row>
    <row r="277" spans="1:5" ht="15" x14ac:dyDescent="0.25">
      <c r="A277" s="191" t="s">
        <v>642</v>
      </c>
      <c r="B277" s="184" t="s">
        <v>643</v>
      </c>
      <c r="C277" s="184" t="s">
        <v>120</v>
      </c>
      <c r="D277" s="184" t="s">
        <v>121</v>
      </c>
      <c r="E277" s="192" t="s">
        <v>122</v>
      </c>
    </row>
    <row r="278" spans="1:5" ht="15" x14ac:dyDescent="0.25">
      <c r="A278" s="191" t="s">
        <v>644</v>
      </c>
      <c r="B278" s="184" t="s">
        <v>645</v>
      </c>
      <c r="C278" s="184" t="s">
        <v>120</v>
      </c>
      <c r="D278" s="184" t="s">
        <v>121</v>
      </c>
      <c r="E278" s="192" t="s">
        <v>122</v>
      </c>
    </row>
    <row r="279" spans="1:5" ht="15" x14ac:dyDescent="0.25">
      <c r="A279" s="191" t="s">
        <v>646</v>
      </c>
      <c r="B279" s="184" t="s">
        <v>647</v>
      </c>
      <c r="C279" s="184" t="s">
        <v>120</v>
      </c>
      <c r="D279" s="184" t="s">
        <v>121</v>
      </c>
      <c r="E279" s="192" t="s">
        <v>122</v>
      </c>
    </row>
    <row r="280" spans="1:5" ht="15" x14ac:dyDescent="0.25">
      <c r="A280" s="191" t="s">
        <v>648</v>
      </c>
      <c r="B280" s="184" t="s">
        <v>649</v>
      </c>
      <c r="C280" s="184" t="s">
        <v>120</v>
      </c>
      <c r="D280" s="184" t="s">
        <v>121</v>
      </c>
      <c r="E280" s="192" t="s">
        <v>122</v>
      </c>
    </row>
    <row r="281" spans="1:5" ht="15" x14ac:dyDescent="0.25">
      <c r="A281" s="191" t="s">
        <v>650</v>
      </c>
      <c r="B281" s="184" t="s">
        <v>651</v>
      </c>
      <c r="C281" s="184" t="s">
        <v>120</v>
      </c>
      <c r="D281" s="184" t="s">
        <v>121</v>
      </c>
      <c r="E281" s="192" t="s">
        <v>122</v>
      </c>
    </row>
    <row r="282" spans="1:5" ht="15" x14ac:dyDescent="0.25">
      <c r="A282" s="191" t="s">
        <v>652</v>
      </c>
      <c r="B282" s="184" t="s">
        <v>653</v>
      </c>
      <c r="C282" s="184" t="s">
        <v>120</v>
      </c>
      <c r="D282" s="184" t="s">
        <v>121</v>
      </c>
      <c r="E282" s="192" t="s">
        <v>122</v>
      </c>
    </row>
    <row r="283" spans="1:5" ht="15" x14ac:dyDescent="0.25">
      <c r="A283" s="191" t="s">
        <v>654</v>
      </c>
      <c r="B283" s="184" t="s">
        <v>655</v>
      </c>
      <c r="C283" s="184" t="s">
        <v>120</v>
      </c>
      <c r="D283" s="184" t="s">
        <v>121</v>
      </c>
      <c r="E283" s="192" t="s">
        <v>122</v>
      </c>
    </row>
    <row r="284" spans="1:5" ht="15" x14ac:dyDescent="0.25">
      <c r="A284" s="191" t="s">
        <v>656</v>
      </c>
      <c r="B284" s="184" t="s">
        <v>657</v>
      </c>
      <c r="C284" s="184" t="s">
        <v>120</v>
      </c>
      <c r="D284" s="184" t="s">
        <v>121</v>
      </c>
      <c r="E284" s="192" t="s">
        <v>122</v>
      </c>
    </row>
    <row r="285" spans="1:5" ht="15" x14ac:dyDescent="0.25">
      <c r="A285" s="191" t="s">
        <v>658</v>
      </c>
      <c r="B285" s="184" t="s">
        <v>659</v>
      </c>
      <c r="C285" s="184" t="s">
        <v>120</v>
      </c>
      <c r="D285" s="184" t="s">
        <v>121</v>
      </c>
      <c r="E285" s="192" t="s">
        <v>122</v>
      </c>
    </row>
    <row r="286" spans="1:5" ht="15" x14ac:dyDescent="0.25">
      <c r="A286" s="191" t="s">
        <v>660</v>
      </c>
      <c r="B286" s="184" t="s">
        <v>661</v>
      </c>
      <c r="C286" s="184" t="s">
        <v>120</v>
      </c>
      <c r="D286" s="184" t="s">
        <v>121</v>
      </c>
      <c r="E286" s="192" t="s">
        <v>122</v>
      </c>
    </row>
    <row r="287" spans="1:5" ht="15" x14ac:dyDescent="0.25">
      <c r="A287" s="191" t="s">
        <v>662</v>
      </c>
      <c r="B287" s="184" t="s">
        <v>663</v>
      </c>
      <c r="C287" s="184" t="s">
        <v>120</v>
      </c>
      <c r="D287" s="184" t="s">
        <v>121</v>
      </c>
      <c r="E287" s="192" t="s">
        <v>122</v>
      </c>
    </row>
    <row r="288" spans="1:5" ht="15" x14ac:dyDescent="0.25">
      <c r="A288" s="191" t="s">
        <v>664</v>
      </c>
      <c r="B288" s="184" t="s">
        <v>665</v>
      </c>
      <c r="C288" s="184" t="s">
        <v>120</v>
      </c>
      <c r="D288" s="184" t="s">
        <v>121</v>
      </c>
      <c r="E288" s="192" t="s">
        <v>122</v>
      </c>
    </row>
    <row r="289" spans="1:5" ht="15" x14ac:dyDescent="0.25">
      <c r="A289" s="191" t="s">
        <v>666</v>
      </c>
      <c r="B289" s="184" t="s">
        <v>667</v>
      </c>
      <c r="C289" s="184" t="s">
        <v>120</v>
      </c>
      <c r="D289" s="184" t="s">
        <v>121</v>
      </c>
      <c r="E289" s="192" t="s">
        <v>122</v>
      </c>
    </row>
    <row r="290" spans="1:5" ht="15" x14ac:dyDescent="0.25">
      <c r="A290" s="191" t="s">
        <v>668</v>
      </c>
      <c r="B290" s="184" t="s">
        <v>669</v>
      </c>
      <c r="C290" s="184" t="s">
        <v>120</v>
      </c>
      <c r="D290" s="184" t="s">
        <v>121</v>
      </c>
      <c r="E290" s="192" t="s">
        <v>122</v>
      </c>
    </row>
    <row r="291" spans="1:5" ht="15" x14ac:dyDescent="0.25">
      <c r="A291" s="191" t="s">
        <v>670</v>
      </c>
      <c r="B291" s="184" t="s">
        <v>671</v>
      </c>
      <c r="C291" s="184" t="s">
        <v>120</v>
      </c>
      <c r="D291" s="184" t="s">
        <v>121</v>
      </c>
      <c r="E291" s="192" t="s">
        <v>122</v>
      </c>
    </row>
    <row r="292" spans="1:5" ht="15" x14ac:dyDescent="0.25">
      <c r="A292" s="191" t="s">
        <v>672</v>
      </c>
      <c r="B292" s="184" t="s">
        <v>673</v>
      </c>
      <c r="C292" s="184" t="s">
        <v>120</v>
      </c>
      <c r="D292" s="184" t="s">
        <v>121</v>
      </c>
      <c r="E292" s="192" t="s">
        <v>122</v>
      </c>
    </row>
    <row r="293" spans="1:5" ht="15" x14ac:dyDescent="0.25">
      <c r="A293" s="191" t="s">
        <v>674</v>
      </c>
      <c r="B293" s="184" t="s">
        <v>675</v>
      </c>
      <c r="C293" s="184" t="s">
        <v>120</v>
      </c>
      <c r="D293" s="184" t="s">
        <v>121</v>
      </c>
      <c r="E293" s="192" t="s">
        <v>122</v>
      </c>
    </row>
    <row r="294" spans="1:5" ht="15" x14ac:dyDescent="0.25">
      <c r="A294" s="191" t="s">
        <v>676</v>
      </c>
      <c r="B294" s="184" t="s">
        <v>677</v>
      </c>
      <c r="C294" s="184" t="s">
        <v>120</v>
      </c>
      <c r="D294" s="184" t="s">
        <v>121</v>
      </c>
      <c r="E294" s="192" t="s">
        <v>122</v>
      </c>
    </row>
    <row r="295" spans="1:5" ht="15" x14ac:dyDescent="0.25">
      <c r="A295" s="191" t="s">
        <v>678</v>
      </c>
      <c r="B295" s="184" t="s">
        <v>679</v>
      </c>
      <c r="C295" s="184" t="s">
        <v>120</v>
      </c>
      <c r="D295" s="184" t="s">
        <v>121</v>
      </c>
      <c r="E295" s="192" t="s">
        <v>122</v>
      </c>
    </row>
    <row r="296" spans="1:5" ht="15" x14ac:dyDescent="0.25">
      <c r="A296" s="191" t="s">
        <v>680</v>
      </c>
      <c r="B296" s="184" t="s">
        <v>681</v>
      </c>
      <c r="C296" s="184" t="s">
        <v>120</v>
      </c>
      <c r="D296" s="184" t="s">
        <v>121</v>
      </c>
      <c r="E296" s="192" t="s">
        <v>122</v>
      </c>
    </row>
    <row r="297" spans="1:5" ht="15" x14ac:dyDescent="0.25">
      <c r="A297" s="191" t="s">
        <v>682</v>
      </c>
      <c r="B297" s="184" t="s">
        <v>683</v>
      </c>
      <c r="C297" s="184" t="s">
        <v>120</v>
      </c>
      <c r="D297" s="184" t="s">
        <v>121</v>
      </c>
      <c r="E297" s="192" t="s">
        <v>122</v>
      </c>
    </row>
    <row r="298" spans="1:5" ht="15" x14ac:dyDescent="0.25">
      <c r="A298" s="191" t="s">
        <v>684</v>
      </c>
      <c r="B298" s="184" t="s">
        <v>685</v>
      </c>
      <c r="C298" s="184" t="s">
        <v>120</v>
      </c>
      <c r="D298" s="184" t="s">
        <v>121</v>
      </c>
      <c r="E298" s="192" t="s">
        <v>122</v>
      </c>
    </row>
    <row r="299" spans="1:5" ht="15" x14ac:dyDescent="0.25">
      <c r="A299" s="191" t="s">
        <v>686</v>
      </c>
      <c r="B299" s="184" t="s">
        <v>687</v>
      </c>
      <c r="C299" s="184" t="s">
        <v>120</v>
      </c>
      <c r="D299" s="184" t="s">
        <v>121</v>
      </c>
      <c r="E299" s="192" t="s">
        <v>122</v>
      </c>
    </row>
    <row r="300" spans="1:5" ht="15" x14ac:dyDescent="0.25">
      <c r="A300" s="191" t="s">
        <v>688</v>
      </c>
      <c r="B300" s="184" t="s">
        <v>689</v>
      </c>
      <c r="C300" s="184" t="s">
        <v>120</v>
      </c>
      <c r="D300" s="184" t="s">
        <v>121</v>
      </c>
      <c r="E300" s="192" t="s">
        <v>122</v>
      </c>
    </row>
    <row r="301" spans="1:5" ht="15" x14ac:dyDescent="0.25">
      <c r="A301" s="191" t="s">
        <v>690</v>
      </c>
      <c r="B301" s="184" t="s">
        <v>691</v>
      </c>
      <c r="C301" s="184" t="s">
        <v>120</v>
      </c>
      <c r="D301" s="184" t="s">
        <v>121</v>
      </c>
      <c r="E301" s="192" t="s">
        <v>122</v>
      </c>
    </row>
    <row r="302" spans="1:5" ht="15" x14ac:dyDescent="0.25">
      <c r="A302" s="191" t="s">
        <v>692</v>
      </c>
      <c r="B302" s="184" t="s">
        <v>693</v>
      </c>
      <c r="C302" s="184" t="s">
        <v>120</v>
      </c>
      <c r="D302" s="184" t="s">
        <v>121</v>
      </c>
      <c r="E302" s="192" t="s">
        <v>122</v>
      </c>
    </row>
    <row r="303" spans="1:5" ht="15" x14ac:dyDescent="0.25">
      <c r="A303" s="191" t="s">
        <v>694</v>
      </c>
      <c r="B303" s="184" t="s">
        <v>695</v>
      </c>
      <c r="C303" s="184" t="s">
        <v>120</v>
      </c>
      <c r="D303" s="184" t="s">
        <v>121</v>
      </c>
      <c r="E303" s="192" t="s">
        <v>122</v>
      </c>
    </row>
    <row r="304" spans="1:5" ht="15" x14ac:dyDescent="0.25">
      <c r="A304" s="191" t="s">
        <v>696</v>
      </c>
      <c r="B304" s="184" t="s">
        <v>697</v>
      </c>
      <c r="C304" s="184" t="s">
        <v>120</v>
      </c>
      <c r="D304" s="184" t="s">
        <v>121</v>
      </c>
      <c r="E304" s="192" t="s">
        <v>122</v>
      </c>
    </row>
    <row r="305" spans="1:5" ht="15" x14ac:dyDescent="0.25">
      <c r="A305" s="191" t="s">
        <v>698</v>
      </c>
      <c r="B305" s="184" t="s">
        <v>699</v>
      </c>
      <c r="C305" s="184" t="s">
        <v>120</v>
      </c>
      <c r="D305" s="184" t="s">
        <v>121</v>
      </c>
      <c r="E305" s="192" t="s">
        <v>122</v>
      </c>
    </row>
    <row r="306" spans="1:5" ht="15" x14ac:dyDescent="0.25">
      <c r="A306" s="191" t="s">
        <v>700</v>
      </c>
      <c r="B306" s="184" t="s">
        <v>701</v>
      </c>
      <c r="C306" s="184" t="s">
        <v>120</v>
      </c>
      <c r="D306" s="184" t="s">
        <v>121</v>
      </c>
      <c r="E306" s="192" t="s">
        <v>122</v>
      </c>
    </row>
    <row r="307" spans="1:5" ht="15" x14ac:dyDescent="0.25">
      <c r="A307" s="191" t="s">
        <v>702</v>
      </c>
      <c r="B307" s="184" t="s">
        <v>703</v>
      </c>
      <c r="C307" s="184" t="s">
        <v>120</v>
      </c>
      <c r="D307" s="184" t="s">
        <v>121</v>
      </c>
      <c r="E307" s="192" t="s">
        <v>122</v>
      </c>
    </row>
    <row r="308" spans="1:5" ht="15" x14ac:dyDescent="0.25">
      <c r="A308" s="191" t="s">
        <v>704</v>
      </c>
      <c r="B308" s="184" t="s">
        <v>705</v>
      </c>
      <c r="C308" s="184" t="s">
        <v>120</v>
      </c>
      <c r="D308" s="184" t="s">
        <v>121</v>
      </c>
      <c r="E308" s="192" t="s">
        <v>122</v>
      </c>
    </row>
    <row r="309" spans="1:5" ht="15" x14ac:dyDescent="0.25">
      <c r="A309" s="191" t="s">
        <v>706</v>
      </c>
      <c r="B309" s="184" t="s">
        <v>707</v>
      </c>
      <c r="C309" s="184" t="s">
        <v>120</v>
      </c>
      <c r="D309" s="184" t="s">
        <v>121</v>
      </c>
      <c r="E309" s="192" t="s">
        <v>122</v>
      </c>
    </row>
    <row r="310" spans="1:5" ht="15" x14ac:dyDescent="0.25">
      <c r="A310" s="191" t="s">
        <v>708</v>
      </c>
      <c r="B310" s="184" t="s">
        <v>709</v>
      </c>
      <c r="C310" s="184" t="s">
        <v>120</v>
      </c>
      <c r="D310" s="184" t="s">
        <v>121</v>
      </c>
      <c r="E310" s="192" t="s">
        <v>122</v>
      </c>
    </row>
    <row r="311" spans="1:5" ht="15" x14ac:dyDescent="0.25">
      <c r="A311" s="191" t="s">
        <v>710</v>
      </c>
      <c r="B311" s="184" t="s">
        <v>711</v>
      </c>
      <c r="C311" s="184" t="s">
        <v>120</v>
      </c>
      <c r="D311" s="184" t="s">
        <v>121</v>
      </c>
      <c r="E311" s="192" t="s">
        <v>122</v>
      </c>
    </row>
    <row r="312" spans="1:5" ht="15" x14ac:dyDescent="0.25">
      <c r="A312" s="191" t="s">
        <v>712</v>
      </c>
      <c r="B312" s="184" t="s">
        <v>713</v>
      </c>
      <c r="C312" s="184" t="s">
        <v>120</v>
      </c>
      <c r="D312" s="184" t="s">
        <v>121</v>
      </c>
      <c r="E312" s="192" t="s">
        <v>122</v>
      </c>
    </row>
    <row r="313" spans="1:5" ht="15" x14ac:dyDescent="0.25">
      <c r="A313" s="191" t="s">
        <v>714</v>
      </c>
      <c r="B313" s="184" t="s">
        <v>715</v>
      </c>
      <c r="C313" s="184" t="s">
        <v>120</v>
      </c>
      <c r="D313" s="184" t="s">
        <v>121</v>
      </c>
      <c r="E313" s="192" t="s">
        <v>122</v>
      </c>
    </row>
    <row r="314" spans="1:5" ht="15" x14ac:dyDescent="0.25">
      <c r="A314" s="191" t="s">
        <v>716</v>
      </c>
      <c r="B314" s="184" t="s">
        <v>717</v>
      </c>
      <c r="C314" s="184" t="s">
        <v>120</v>
      </c>
      <c r="D314" s="184" t="s">
        <v>121</v>
      </c>
      <c r="E314" s="192" t="s">
        <v>122</v>
      </c>
    </row>
    <row r="315" spans="1:5" ht="15" x14ac:dyDescent="0.25">
      <c r="A315" s="191" t="s">
        <v>718</v>
      </c>
      <c r="B315" s="184" t="s">
        <v>719</v>
      </c>
      <c r="C315" s="184" t="s">
        <v>120</v>
      </c>
      <c r="D315" s="184" t="s">
        <v>121</v>
      </c>
      <c r="E315" s="192" t="s">
        <v>122</v>
      </c>
    </row>
    <row r="316" spans="1:5" ht="15" x14ac:dyDescent="0.25">
      <c r="A316" s="191" t="s">
        <v>720</v>
      </c>
      <c r="B316" s="184" t="s">
        <v>721</v>
      </c>
      <c r="C316" s="184" t="s">
        <v>120</v>
      </c>
      <c r="D316" s="184" t="s">
        <v>121</v>
      </c>
      <c r="E316" s="192" t="s">
        <v>122</v>
      </c>
    </row>
    <row r="317" spans="1:5" ht="15" x14ac:dyDescent="0.25">
      <c r="A317" s="191" t="s">
        <v>722</v>
      </c>
      <c r="B317" s="184" t="s">
        <v>723</v>
      </c>
      <c r="C317" s="184" t="s">
        <v>120</v>
      </c>
      <c r="D317" s="184" t="s">
        <v>121</v>
      </c>
      <c r="E317" s="192" t="s">
        <v>122</v>
      </c>
    </row>
    <row r="318" spans="1:5" ht="15" x14ac:dyDescent="0.25">
      <c r="A318" s="191" t="s">
        <v>724</v>
      </c>
      <c r="B318" s="184" t="s">
        <v>725</v>
      </c>
      <c r="C318" s="184" t="s">
        <v>120</v>
      </c>
      <c r="D318" s="184" t="s">
        <v>121</v>
      </c>
      <c r="E318" s="192" t="s">
        <v>122</v>
      </c>
    </row>
    <row r="319" spans="1:5" ht="15" x14ac:dyDescent="0.25">
      <c r="A319" s="191" t="s">
        <v>726</v>
      </c>
      <c r="B319" s="184" t="s">
        <v>727</v>
      </c>
      <c r="C319" s="184" t="s">
        <v>120</v>
      </c>
      <c r="D319" s="184" t="s">
        <v>121</v>
      </c>
      <c r="E319" s="192" t="s">
        <v>122</v>
      </c>
    </row>
    <row r="320" spans="1:5" ht="15" x14ac:dyDescent="0.25">
      <c r="A320" s="191" t="s">
        <v>728</v>
      </c>
      <c r="B320" s="184" t="s">
        <v>729</v>
      </c>
      <c r="C320" s="184" t="s">
        <v>120</v>
      </c>
      <c r="D320" s="184" t="s">
        <v>121</v>
      </c>
      <c r="E320" s="192" t="s">
        <v>122</v>
      </c>
    </row>
    <row r="321" spans="1:5" ht="15" x14ac:dyDescent="0.25">
      <c r="A321" s="191" t="s">
        <v>730</v>
      </c>
      <c r="B321" s="184" t="s">
        <v>731</v>
      </c>
      <c r="C321" s="184" t="s">
        <v>120</v>
      </c>
      <c r="D321" s="184" t="s">
        <v>121</v>
      </c>
      <c r="E321" s="192" t="s">
        <v>122</v>
      </c>
    </row>
    <row r="322" spans="1:5" ht="15" x14ac:dyDescent="0.25">
      <c r="A322" s="191" t="s">
        <v>732</v>
      </c>
      <c r="B322" s="184" t="s">
        <v>733</v>
      </c>
      <c r="C322" s="184" t="s">
        <v>120</v>
      </c>
      <c r="D322" s="184" t="s">
        <v>121</v>
      </c>
      <c r="E322" s="192" t="s">
        <v>122</v>
      </c>
    </row>
    <row r="323" spans="1:5" ht="15" x14ac:dyDescent="0.25">
      <c r="A323" s="191" t="s">
        <v>734</v>
      </c>
      <c r="B323" s="184" t="s">
        <v>735</v>
      </c>
      <c r="C323" s="184" t="s">
        <v>120</v>
      </c>
      <c r="D323" s="184" t="s">
        <v>121</v>
      </c>
      <c r="E323" s="192" t="s">
        <v>122</v>
      </c>
    </row>
    <row r="324" spans="1:5" ht="15" x14ac:dyDescent="0.25">
      <c r="A324" s="191" t="s">
        <v>736</v>
      </c>
      <c r="B324" s="184" t="s">
        <v>737</v>
      </c>
      <c r="C324" s="184" t="s">
        <v>120</v>
      </c>
      <c r="D324" s="184" t="s">
        <v>121</v>
      </c>
      <c r="E324" s="192" t="s">
        <v>122</v>
      </c>
    </row>
    <row r="325" spans="1:5" ht="15" x14ac:dyDescent="0.25">
      <c r="A325" s="191" t="s">
        <v>738</v>
      </c>
      <c r="B325" s="184" t="s">
        <v>739</v>
      </c>
      <c r="C325" s="184" t="s">
        <v>120</v>
      </c>
      <c r="D325" s="184" t="s">
        <v>121</v>
      </c>
      <c r="E325" s="192" t="s">
        <v>122</v>
      </c>
    </row>
    <row r="326" spans="1:5" ht="15" x14ac:dyDescent="0.25">
      <c r="A326" s="191" t="s">
        <v>740</v>
      </c>
      <c r="B326" s="184" t="s">
        <v>741</v>
      </c>
      <c r="C326" s="184" t="s">
        <v>120</v>
      </c>
      <c r="D326" s="184" t="s">
        <v>121</v>
      </c>
      <c r="E326" s="192" t="s">
        <v>122</v>
      </c>
    </row>
    <row r="327" spans="1:5" ht="15" x14ac:dyDescent="0.25">
      <c r="A327" s="191" t="s">
        <v>742</v>
      </c>
      <c r="B327" s="184" t="s">
        <v>743</v>
      </c>
      <c r="C327" s="184" t="s">
        <v>120</v>
      </c>
      <c r="D327" s="184" t="s">
        <v>121</v>
      </c>
      <c r="E327" s="192" t="s">
        <v>122</v>
      </c>
    </row>
    <row r="328" spans="1:5" ht="15" x14ac:dyDescent="0.25">
      <c r="A328" s="191" t="s">
        <v>744</v>
      </c>
      <c r="B328" s="184" t="s">
        <v>745</v>
      </c>
      <c r="C328" s="184" t="s">
        <v>120</v>
      </c>
      <c r="D328" s="184" t="s">
        <v>121</v>
      </c>
      <c r="E328" s="192" t="s">
        <v>122</v>
      </c>
    </row>
    <row r="329" spans="1:5" ht="15" x14ac:dyDescent="0.25">
      <c r="A329" s="191" t="s">
        <v>746</v>
      </c>
      <c r="B329" s="184" t="s">
        <v>747</v>
      </c>
      <c r="C329" s="184" t="s">
        <v>120</v>
      </c>
      <c r="D329" s="184" t="s">
        <v>121</v>
      </c>
      <c r="E329" s="192" t="s">
        <v>122</v>
      </c>
    </row>
    <row r="330" spans="1:5" ht="15" x14ac:dyDescent="0.25">
      <c r="A330" s="191" t="s">
        <v>748</v>
      </c>
      <c r="B330" s="184" t="s">
        <v>749</v>
      </c>
      <c r="C330" s="184" t="s">
        <v>120</v>
      </c>
      <c r="D330" s="184" t="s">
        <v>121</v>
      </c>
      <c r="E330" s="192" t="s">
        <v>122</v>
      </c>
    </row>
    <row r="331" spans="1:5" ht="15" x14ac:dyDescent="0.25">
      <c r="A331" s="191" t="s">
        <v>750</v>
      </c>
      <c r="B331" s="184" t="s">
        <v>751</v>
      </c>
      <c r="C331" s="184" t="s">
        <v>120</v>
      </c>
      <c r="D331" s="184" t="s">
        <v>121</v>
      </c>
      <c r="E331" s="192" t="s">
        <v>122</v>
      </c>
    </row>
    <row r="332" spans="1:5" ht="15" x14ac:dyDescent="0.25">
      <c r="A332" s="191" t="s">
        <v>752</v>
      </c>
      <c r="B332" s="184" t="s">
        <v>753</v>
      </c>
      <c r="C332" s="184" t="s">
        <v>120</v>
      </c>
      <c r="D332" s="184" t="s">
        <v>121</v>
      </c>
      <c r="E332" s="192" t="s">
        <v>122</v>
      </c>
    </row>
    <row r="333" spans="1:5" ht="15" x14ac:dyDescent="0.25">
      <c r="A333" s="191" t="s">
        <v>754</v>
      </c>
      <c r="B333" s="184" t="s">
        <v>755</v>
      </c>
      <c r="C333" s="184" t="s">
        <v>120</v>
      </c>
      <c r="D333" s="184" t="s">
        <v>121</v>
      </c>
      <c r="E333" s="192" t="s">
        <v>122</v>
      </c>
    </row>
    <row r="334" spans="1:5" ht="15" x14ac:dyDescent="0.25">
      <c r="A334" s="191" t="s">
        <v>756</v>
      </c>
      <c r="B334" s="184" t="s">
        <v>757</v>
      </c>
      <c r="C334" s="184" t="s">
        <v>120</v>
      </c>
      <c r="D334" s="184" t="s">
        <v>121</v>
      </c>
      <c r="E334" s="192" t="s">
        <v>122</v>
      </c>
    </row>
    <row r="335" spans="1:5" ht="15" x14ac:dyDescent="0.25">
      <c r="A335" s="191" t="s">
        <v>758</v>
      </c>
      <c r="B335" s="184" t="s">
        <v>759</v>
      </c>
      <c r="C335" s="184" t="s">
        <v>120</v>
      </c>
      <c r="D335" s="184" t="s">
        <v>121</v>
      </c>
      <c r="E335" s="192" t="s">
        <v>122</v>
      </c>
    </row>
    <row r="336" spans="1:5" ht="15" x14ac:dyDescent="0.25">
      <c r="A336" s="191" t="s">
        <v>760</v>
      </c>
      <c r="B336" s="184" t="s">
        <v>761</v>
      </c>
      <c r="C336" s="184" t="s">
        <v>120</v>
      </c>
      <c r="D336" s="184" t="s">
        <v>121</v>
      </c>
      <c r="E336" s="192" t="s">
        <v>122</v>
      </c>
    </row>
    <row r="337" spans="1:5" ht="15" x14ac:dyDescent="0.25">
      <c r="A337" s="191" t="s">
        <v>762</v>
      </c>
      <c r="B337" s="184" t="s">
        <v>763</v>
      </c>
      <c r="C337" s="184" t="s">
        <v>120</v>
      </c>
      <c r="D337" s="184" t="s">
        <v>121</v>
      </c>
      <c r="E337" s="192" t="s">
        <v>122</v>
      </c>
    </row>
    <row r="338" spans="1:5" ht="15" x14ac:dyDescent="0.25">
      <c r="A338" s="191" t="s">
        <v>764</v>
      </c>
      <c r="B338" s="184" t="s">
        <v>765</v>
      </c>
      <c r="C338" s="184" t="s">
        <v>120</v>
      </c>
      <c r="D338" s="184" t="s">
        <v>121</v>
      </c>
      <c r="E338" s="192" t="s">
        <v>122</v>
      </c>
    </row>
    <row r="339" spans="1:5" ht="15" x14ac:dyDescent="0.25">
      <c r="A339" s="191" t="s">
        <v>766</v>
      </c>
      <c r="B339" s="184" t="s">
        <v>767</v>
      </c>
      <c r="C339" s="184" t="s">
        <v>120</v>
      </c>
      <c r="D339" s="184" t="s">
        <v>121</v>
      </c>
      <c r="E339" s="192" t="s">
        <v>122</v>
      </c>
    </row>
    <row r="340" spans="1:5" ht="15" x14ac:dyDescent="0.25">
      <c r="A340" s="191" t="s">
        <v>768</v>
      </c>
      <c r="B340" s="184" t="s">
        <v>769</v>
      </c>
      <c r="C340" s="184" t="s">
        <v>120</v>
      </c>
      <c r="D340" s="184" t="s">
        <v>121</v>
      </c>
      <c r="E340" s="192" t="s">
        <v>122</v>
      </c>
    </row>
    <row r="341" spans="1:5" ht="15" x14ac:dyDescent="0.25">
      <c r="A341" s="191" t="s">
        <v>770</v>
      </c>
      <c r="B341" s="184" t="s">
        <v>771</v>
      </c>
      <c r="C341" s="184" t="s">
        <v>120</v>
      </c>
      <c r="D341" s="184" t="s">
        <v>121</v>
      </c>
      <c r="E341" s="192" t="s">
        <v>122</v>
      </c>
    </row>
    <row r="342" spans="1:5" ht="15" x14ac:dyDescent="0.25">
      <c r="A342" s="191" t="s">
        <v>772</v>
      </c>
      <c r="B342" s="184" t="s">
        <v>773</v>
      </c>
      <c r="C342" s="184" t="s">
        <v>120</v>
      </c>
      <c r="D342" s="184" t="s">
        <v>121</v>
      </c>
      <c r="E342" s="192" t="s">
        <v>122</v>
      </c>
    </row>
    <row r="343" spans="1:5" ht="15" x14ac:dyDescent="0.25">
      <c r="A343" s="191" t="s">
        <v>774</v>
      </c>
      <c r="B343" s="184" t="s">
        <v>775</v>
      </c>
      <c r="C343" s="184" t="s">
        <v>120</v>
      </c>
      <c r="D343" s="184" t="s">
        <v>121</v>
      </c>
      <c r="E343" s="192" t="s">
        <v>122</v>
      </c>
    </row>
    <row r="344" spans="1:5" ht="15" x14ac:dyDescent="0.25">
      <c r="A344" s="191" t="s">
        <v>776</v>
      </c>
      <c r="B344" s="184" t="s">
        <v>777</v>
      </c>
      <c r="C344" s="184" t="s">
        <v>120</v>
      </c>
      <c r="D344" s="184" t="s">
        <v>121</v>
      </c>
      <c r="E344" s="192" t="s">
        <v>122</v>
      </c>
    </row>
    <row r="345" spans="1:5" ht="15" x14ac:dyDescent="0.25">
      <c r="A345" s="191" t="s">
        <v>778</v>
      </c>
      <c r="B345" s="184" t="s">
        <v>779</v>
      </c>
      <c r="C345" s="184" t="s">
        <v>120</v>
      </c>
      <c r="D345" s="184" t="s">
        <v>121</v>
      </c>
      <c r="E345" s="192" t="s">
        <v>122</v>
      </c>
    </row>
    <row r="346" spans="1:5" ht="15" x14ac:dyDescent="0.25">
      <c r="A346" s="191" t="s">
        <v>780</v>
      </c>
      <c r="B346" s="184" t="s">
        <v>781</v>
      </c>
      <c r="C346" s="184" t="s">
        <v>120</v>
      </c>
      <c r="D346" s="184" t="s">
        <v>121</v>
      </c>
      <c r="E346" s="192" t="s">
        <v>122</v>
      </c>
    </row>
    <row r="347" spans="1:5" ht="15" x14ac:dyDescent="0.25">
      <c r="A347" s="191" t="s">
        <v>782</v>
      </c>
      <c r="B347" s="184" t="s">
        <v>783</v>
      </c>
      <c r="C347" s="184" t="s">
        <v>120</v>
      </c>
      <c r="D347" s="184" t="s">
        <v>121</v>
      </c>
      <c r="E347" s="192" t="s">
        <v>122</v>
      </c>
    </row>
    <row r="348" spans="1:5" ht="15" x14ac:dyDescent="0.25">
      <c r="A348" s="191" t="s">
        <v>784</v>
      </c>
      <c r="B348" s="184" t="s">
        <v>785</v>
      </c>
      <c r="C348" s="184" t="s">
        <v>120</v>
      </c>
      <c r="D348" s="184" t="s">
        <v>786</v>
      </c>
      <c r="E348" s="192" t="s">
        <v>122</v>
      </c>
    </row>
    <row r="349" spans="1:5" ht="15" x14ac:dyDescent="0.25">
      <c r="A349" s="191" t="s">
        <v>787</v>
      </c>
      <c r="B349" s="184" t="s">
        <v>788</v>
      </c>
      <c r="C349" s="184" t="s">
        <v>120</v>
      </c>
      <c r="D349" s="184" t="s">
        <v>786</v>
      </c>
      <c r="E349" s="192" t="s">
        <v>122</v>
      </c>
    </row>
    <row r="350" spans="1:5" ht="15" x14ac:dyDescent="0.25">
      <c r="A350" s="191" t="s">
        <v>789</v>
      </c>
      <c r="B350" s="184" t="s">
        <v>790</v>
      </c>
      <c r="C350" s="184" t="s">
        <v>120</v>
      </c>
      <c r="D350" s="184" t="s">
        <v>786</v>
      </c>
      <c r="E350" s="192" t="s">
        <v>122</v>
      </c>
    </row>
    <row r="351" spans="1:5" ht="15" x14ac:dyDescent="0.25">
      <c r="A351" s="191" t="s">
        <v>791</v>
      </c>
      <c r="B351" s="184" t="s">
        <v>792</v>
      </c>
      <c r="C351" s="184" t="s">
        <v>120</v>
      </c>
      <c r="D351" s="184" t="s">
        <v>786</v>
      </c>
      <c r="E351" s="192" t="s">
        <v>122</v>
      </c>
    </row>
    <row r="352" spans="1:5" ht="15" x14ac:dyDescent="0.25">
      <c r="A352" s="191" t="s">
        <v>793</v>
      </c>
      <c r="B352" s="184" t="s">
        <v>794</v>
      </c>
      <c r="C352" s="184" t="s">
        <v>120</v>
      </c>
      <c r="D352" s="184" t="s">
        <v>786</v>
      </c>
      <c r="E352" s="192" t="s">
        <v>122</v>
      </c>
    </row>
    <row r="353" spans="1:5" ht="15" x14ac:dyDescent="0.25">
      <c r="A353" s="191" t="s">
        <v>795</v>
      </c>
      <c r="B353" s="184" t="s">
        <v>796</v>
      </c>
      <c r="C353" s="184" t="s">
        <v>120</v>
      </c>
      <c r="D353" s="184" t="s">
        <v>786</v>
      </c>
      <c r="E353" s="192" t="s">
        <v>122</v>
      </c>
    </row>
    <row r="354" spans="1:5" ht="15" x14ac:dyDescent="0.25">
      <c r="A354" s="191" t="s">
        <v>797</v>
      </c>
      <c r="B354" s="184" t="s">
        <v>798</v>
      </c>
      <c r="C354" s="184" t="s">
        <v>120</v>
      </c>
      <c r="D354" s="184" t="s">
        <v>786</v>
      </c>
      <c r="E354" s="192" t="s">
        <v>122</v>
      </c>
    </row>
    <row r="355" spans="1:5" ht="15" x14ac:dyDescent="0.25">
      <c r="A355" s="191" t="s">
        <v>799</v>
      </c>
      <c r="B355" s="184" t="s">
        <v>800</v>
      </c>
      <c r="C355" s="184" t="s">
        <v>120</v>
      </c>
      <c r="D355" s="184" t="s">
        <v>786</v>
      </c>
      <c r="E355" s="192" t="s">
        <v>122</v>
      </c>
    </row>
    <row r="356" spans="1:5" ht="15" x14ac:dyDescent="0.25">
      <c r="A356" s="191" t="s">
        <v>801</v>
      </c>
      <c r="B356" s="184" t="s">
        <v>802</v>
      </c>
      <c r="C356" s="184" t="s">
        <v>120</v>
      </c>
      <c r="D356" s="184" t="s">
        <v>786</v>
      </c>
      <c r="E356" s="192" t="s">
        <v>122</v>
      </c>
    </row>
    <row r="357" spans="1:5" ht="15" x14ac:dyDescent="0.25">
      <c r="A357" s="191" t="s">
        <v>803</v>
      </c>
      <c r="B357" s="184" t="s">
        <v>804</v>
      </c>
      <c r="C357" s="184" t="s">
        <v>120</v>
      </c>
      <c r="D357" s="184" t="s">
        <v>786</v>
      </c>
      <c r="E357" s="192" t="s">
        <v>122</v>
      </c>
    </row>
    <row r="358" spans="1:5" ht="15" x14ac:dyDescent="0.25">
      <c r="A358" s="191" t="s">
        <v>805</v>
      </c>
      <c r="B358" s="184" t="s">
        <v>806</v>
      </c>
      <c r="C358" s="184" t="s">
        <v>120</v>
      </c>
      <c r="D358" s="184" t="s">
        <v>786</v>
      </c>
      <c r="E358" s="192" t="s">
        <v>122</v>
      </c>
    </row>
    <row r="359" spans="1:5" ht="15" x14ac:dyDescent="0.25">
      <c r="A359" s="191" t="s">
        <v>807</v>
      </c>
      <c r="B359" s="184" t="s">
        <v>808</v>
      </c>
      <c r="C359" s="184" t="s">
        <v>120</v>
      </c>
      <c r="D359" s="184" t="s">
        <v>786</v>
      </c>
      <c r="E359" s="192" t="s">
        <v>122</v>
      </c>
    </row>
    <row r="360" spans="1:5" ht="15" x14ac:dyDescent="0.25">
      <c r="A360" s="191" t="s">
        <v>809</v>
      </c>
      <c r="B360" s="184" t="s">
        <v>810</v>
      </c>
      <c r="C360" s="184" t="s">
        <v>120</v>
      </c>
      <c r="D360" s="184" t="s">
        <v>786</v>
      </c>
      <c r="E360" s="192" t="s">
        <v>122</v>
      </c>
    </row>
    <row r="361" spans="1:5" ht="15" x14ac:dyDescent="0.25">
      <c r="A361" s="191" t="s">
        <v>811</v>
      </c>
      <c r="B361" s="184" t="s">
        <v>812</v>
      </c>
      <c r="C361" s="184" t="s">
        <v>120</v>
      </c>
      <c r="D361" s="184" t="s">
        <v>786</v>
      </c>
      <c r="E361" s="192" t="s">
        <v>122</v>
      </c>
    </row>
    <row r="362" spans="1:5" ht="15" x14ac:dyDescent="0.25">
      <c r="A362" s="191" t="s">
        <v>813</v>
      </c>
      <c r="B362" s="184" t="s">
        <v>814</v>
      </c>
      <c r="C362" s="184" t="s">
        <v>120</v>
      </c>
      <c r="D362" s="184" t="s">
        <v>786</v>
      </c>
      <c r="E362" s="192" t="s">
        <v>122</v>
      </c>
    </row>
    <row r="363" spans="1:5" ht="15" x14ac:dyDescent="0.25">
      <c r="A363" s="191" t="s">
        <v>815</v>
      </c>
      <c r="B363" s="184" t="s">
        <v>816</v>
      </c>
      <c r="C363" s="184" t="s">
        <v>120</v>
      </c>
      <c r="D363" s="184" t="s">
        <v>786</v>
      </c>
      <c r="E363" s="192" t="s">
        <v>122</v>
      </c>
    </row>
    <row r="364" spans="1:5" ht="15" x14ac:dyDescent="0.25">
      <c r="A364" s="191" t="s">
        <v>817</v>
      </c>
      <c r="B364" s="184" t="s">
        <v>818</v>
      </c>
      <c r="C364" s="184" t="s">
        <v>120</v>
      </c>
      <c r="D364" s="184" t="s">
        <v>786</v>
      </c>
      <c r="E364" s="192" t="s">
        <v>122</v>
      </c>
    </row>
    <row r="365" spans="1:5" ht="15" x14ac:dyDescent="0.25">
      <c r="A365" s="191" t="s">
        <v>819</v>
      </c>
      <c r="B365" s="184" t="s">
        <v>820</v>
      </c>
      <c r="C365" s="184" t="s">
        <v>120</v>
      </c>
      <c r="D365" s="184" t="s">
        <v>786</v>
      </c>
      <c r="E365" s="192" t="s">
        <v>122</v>
      </c>
    </row>
    <row r="366" spans="1:5" ht="15" x14ac:dyDescent="0.25">
      <c r="A366" s="191" t="s">
        <v>821</v>
      </c>
      <c r="B366" s="184" t="s">
        <v>822</v>
      </c>
      <c r="C366" s="184" t="s">
        <v>120</v>
      </c>
      <c r="D366" s="184" t="s">
        <v>786</v>
      </c>
      <c r="E366" s="192" t="s">
        <v>122</v>
      </c>
    </row>
    <row r="367" spans="1:5" ht="15" x14ac:dyDescent="0.25">
      <c r="A367" s="191" t="s">
        <v>823</v>
      </c>
      <c r="B367" s="184" t="s">
        <v>824</v>
      </c>
      <c r="C367" s="184" t="s">
        <v>120</v>
      </c>
      <c r="D367" s="184" t="s">
        <v>786</v>
      </c>
      <c r="E367" s="192" t="s">
        <v>122</v>
      </c>
    </row>
    <row r="368" spans="1:5" ht="15" x14ac:dyDescent="0.25">
      <c r="A368" s="191" t="s">
        <v>825</v>
      </c>
      <c r="B368" s="184" t="s">
        <v>826</v>
      </c>
      <c r="C368" s="184" t="s">
        <v>120</v>
      </c>
      <c r="D368" s="184" t="s">
        <v>786</v>
      </c>
      <c r="E368" s="192" t="s">
        <v>122</v>
      </c>
    </row>
    <row r="369" spans="1:5" ht="15" x14ac:dyDescent="0.25">
      <c r="A369" s="191" t="s">
        <v>827</v>
      </c>
      <c r="B369" s="184" t="s">
        <v>828</v>
      </c>
      <c r="C369" s="184" t="s">
        <v>120</v>
      </c>
      <c r="D369" s="184" t="s">
        <v>786</v>
      </c>
      <c r="E369" s="192" t="s">
        <v>122</v>
      </c>
    </row>
    <row r="370" spans="1:5" ht="15" x14ac:dyDescent="0.25">
      <c r="A370" s="191" t="s">
        <v>829</v>
      </c>
      <c r="B370" s="184" t="s">
        <v>830</v>
      </c>
      <c r="C370" s="184" t="s">
        <v>120</v>
      </c>
      <c r="D370" s="184" t="s">
        <v>786</v>
      </c>
      <c r="E370" s="192" t="s">
        <v>122</v>
      </c>
    </row>
    <row r="371" spans="1:5" ht="15" x14ac:dyDescent="0.25">
      <c r="A371" s="191" t="s">
        <v>831</v>
      </c>
      <c r="B371" s="184" t="s">
        <v>832</v>
      </c>
      <c r="C371" s="184" t="s">
        <v>120</v>
      </c>
      <c r="D371" s="184" t="s">
        <v>786</v>
      </c>
      <c r="E371" s="192" t="s">
        <v>122</v>
      </c>
    </row>
    <row r="372" spans="1:5" ht="15" x14ac:dyDescent="0.25">
      <c r="A372" s="191" t="s">
        <v>833</v>
      </c>
      <c r="B372" s="184" t="s">
        <v>834</v>
      </c>
      <c r="C372" s="184" t="s">
        <v>120</v>
      </c>
      <c r="D372" s="184" t="s">
        <v>786</v>
      </c>
      <c r="E372" s="192" t="s">
        <v>122</v>
      </c>
    </row>
    <row r="373" spans="1:5" ht="15" x14ac:dyDescent="0.25">
      <c r="A373" s="191" t="s">
        <v>835</v>
      </c>
      <c r="B373" s="184" t="s">
        <v>836</v>
      </c>
      <c r="C373" s="184" t="s">
        <v>120</v>
      </c>
      <c r="D373" s="184" t="s">
        <v>786</v>
      </c>
      <c r="E373" s="192" t="s">
        <v>122</v>
      </c>
    </row>
    <row r="374" spans="1:5" ht="15" x14ac:dyDescent="0.25">
      <c r="A374" s="191" t="s">
        <v>837</v>
      </c>
      <c r="B374" s="184" t="s">
        <v>838</v>
      </c>
      <c r="C374" s="184" t="s">
        <v>120</v>
      </c>
      <c r="D374" s="184" t="s">
        <v>786</v>
      </c>
      <c r="E374" s="192" t="s">
        <v>122</v>
      </c>
    </row>
    <row r="375" spans="1:5" ht="15" x14ac:dyDescent="0.25">
      <c r="A375" s="191" t="s">
        <v>839</v>
      </c>
      <c r="B375" s="184" t="s">
        <v>840</v>
      </c>
      <c r="C375" s="184" t="s">
        <v>120</v>
      </c>
      <c r="D375" s="184" t="s">
        <v>786</v>
      </c>
      <c r="E375" s="192" t="s">
        <v>122</v>
      </c>
    </row>
    <row r="376" spans="1:5" ht="15" x14ac:dyDescent="0.25">
      <c r="A376" s="191" t="s">
        <v>841</v>
      </c>
      <c r="B376" s="184" t="s">
        <v>842</v>
      </c>
      <c r="C376" s="184" t="s">
        <v>120</v>
      </c>
      <c r="D376" s="184" t="s">
        <v>786</v>
      </c>
      <c r="E376" s="192" t="s">
        <v>122</v>
      </c>
    </row>
    <row r="377" spans="1:5" ht="15" x14ac:dyDescent="0.25">
      <c r="A377" s="191" t="s">
        <v>843</v>
      </c>
      <c r="B377" s="184" t="s">
        <v>844</v>
      </c>
      <c r="C377" s="184" t="s">
        <v>120</v>
      </c>
      <c r="D377" s="184" t="s">
        <v>786</v>
      </c>
      <c r="E377" s="192" t="s">
        <v>122</v>
      </c>
    </row>
    <row r="378" spans="1:5" ht="15" x14ac:dyDescent="0.25">
      <c r="A378" s="191" t="s">
        <v>845</v>
      </c>
      <c r="B378" s="184" t="s">
        <v>846</v>
      </c>
      <c r="C378" s="184" t="s">
        <v>120</v>
      </c>
      <c r="D378" s="184" t="s">
        <v>786</v>
      </c>
      <c r="E378" s="192" t="s">
        <v>122</v>
      </c>
    </row>
    <row r="379" spans="1:5" ht="15" x14ac:dyDescent="0.25">
      <c r="A379" s="191" t="s">
        <v>847</v>
      </c>
      <c r="B379" s="184" t="s">
        <v>848</v>
      </c>
      <c r="C379" s="184" t="s">
        <v>120</v>
      </c>
      <c r="D379" s="184" t="s">
        <v>786</v>
      </c>
      <c r="E379" s="192" t="s">
        <v>122</v>
      </c>
    </row>
    <row r="380" spans="1:5" ht="15" x14ac:dyDescent="0.25">
      <c r="A380" s="191" t="s">
        <v>849</v>
      </c>
      <c r="B380" s="184" t="s">
        <v>850</v>
      </c>
      <c r="C380" s="184" t="s">
        <v>120</v>
      </c>
      <c r="D380" s="184" t="s">
        <v>786</v>
      </c>
      <c r="E380" s="192" t="s">
        <v>122</v>
      </c>
    </row>
    <row r="381" spans="1:5" ht="15" x14ac:dyDescent="0.25">
      <c r="A381" s="191" t="s">
        <v>851</v>
      </c>
      <c r="B381" s="184" t="s">
        <v>852</v>
      </c>
      <c r="C381" s="184" t="s">
        <v>120</v>
      </c>
      <c r="D381" s="184" t="s">
        <v>786</v>
      </c>
      <c r="E381" s="192" t="s">
        <v>122</v>
      </c>
    </row>
    <row r="382" spans="1:5" ht="15" x14ac:dyDescent="0.25">
      <c r="A382" s="191" t="s">
        <v>853</v>
      </c>
      <c r="B382" s="184" t="s">
        <v>854</v>
      </c>
      <c r="C382" s="184" t="s">
        <v>120</v>
      </c>
      <c r="D382" s="184" t="s">
        <v>786</v>
      </c>
      <c r="E382" s="192" t="s">
        <v>122</v>
      </c>
    </row>
    <row r="383" spans="1:5" ht="15" x14ac:dyDescent="0.25">
      <c r="A383" s="191" t="s">
        <v>855</v>
      </c>
      <c r="B383" s="184" t="s">
        <v>856</v>
      </c>
      <c r="C383" s="184" t="s">
        <v>120</v>
      </c>
      <c r="D383" s="184" t="s">
        <v>786</v>
      </c>
      <c r="E383" s="192" t="s">
        <v>122</v>
      </c>
    </row>
    <row r="384" spans="1:5" ht="15" x14ac:dyDescent="0.25">
      <c r="A384" s="191" t="s">
        <v>857</v>
      </c>
      <c r="B384" s="184" t="s">
        <v>858</v>
      </c>
      <c r="C384" s="184" t="s">
        <v>120</v>
      </c>
      <c r="D384" s="184" t="s">
        <v>786</v>
      </c>
      <c r="E384" s="192" t="s">
        <v>122</v>
      </c>
    </row>
    <row r="385" spans="1:5" ht="15" x14ac:dyDescent="0.25">
      <c r="A385" s="191" t="s">
        <v>859</v>
      </c>
      <c r="B385" s="184" t="s">
        <v>860</v>
      </c>
      <c r="C385" s="184" t="s">
        <v>120</v>
      </c>
      <c r="D385" s="184" t="s">
        <v>786</v>
      </c>
      <c r="E385" s="192" t="s">
        <v>122</v>
      </c>
    </row>
    <row r="386" spans="1:5" ht="15" x14ac:dyDescent="0.25">
      <c r="A386" s="191" t="s">
        <v>861</v>
      </c>
      <c r="B386" s="184" t="s">
        <v>862</v>
      </c>
      <c r="C386" s="184" t="s">
        <v>120</v>
      </c>
      <c r="D386" s="184" t="s">
        <v>786</v>
      </c>
      <c r="E386" s="192" t="s">
        <v>122</v>
      </c>
    </row>
    <row r="387" spans="1:5" ht="15" x14ac:dyDescent="0.25">
      <c r="A387" s="191" t="s">
        <v>863</v>
      </c>
      <c r="B387" s="184" t="s">
        <v>864</v>
      </c>
      <c r="C387" s="184" t="s">
        <v>120</v>
      </c>
      <c r="D387" s="184" t="s">
        <v>786</v>
      </c>
      <c r="E387" s="192" t="s">
        <v>122</v>
      </c>
    </row>
    <row r="388" spans="1:5" ht="15" x14ac:dyDescent="0.25">
      <c r="A388" s="191" t="s">
        <v>865</v>
      </c>
      <c r="B388" s="184" t="s">
        <v>866</v>
      </c>
      <c r="C388" s="184" t="s">
        <v>120</v>
      </c>
      <c r="D388" s="184" t="s">
        <v>786</v>
      </c>
      <c r="E388" s="192" t="s">
        <v>122</v>
      </c>
    </row>
    <row r="389" spans="1:5" ht="15" x14ac:dyDescent="0.25">
      <c r="A389" s="191" t="s">
        <v>867</v>
      </c>
      <c r="B389" s="184" t="s">
        <v>868</v>
      </c>
      <c r="C389" s="184" t="s">
        <v>120</v>
      </c>
      <c r="D389" s="184" t="s">
        <v>786</v>
      </c>
      <c r="E389" s="192" t="s">
        <v>122</v>
      </c>
    </row>
    <row r="390" spans="1:5" ht="15" x14ac:dyDescent="0.25">
      <c r="A390" s="191" t="s">
        <v>869</v>
      </c>
      <c r="B390" s="184" t="s">
        <v>870</v>
      </c>
      <c r="C390" s="184" t="s">
        <v>120</v>
      </c>
      <c r="D390" s="184" t="s">
        <v>786</v>
      </c>
      <c r="E390" s="192" t="s">
        <v>122</v>
      </c>
    </row>
    <row r="391" spans="1:5" ht="15" x14ac:dyDescent="0.25">
      <c r="A391" s="191" t="s">
        <v>871</v>
      </c>
      <c r="B391" s="184" t="s">
        <v>872</v>
      </c>
      <c r="C391" s="184" t="s">
        <v>120</v>
      </c>
      <c r="D391" s="184" t="s">
        <v>786</v>
      </c>
      <c r="E391" s="192" t="s">
        <v>122</v>
      </c>
    </row>
    <row r="392" spans="1:5" ht="15" x14ac:dyDescent="0.25">
      <c r="A392" s="191" t="s">
        <v>873</v>
      </c>
      <c r="B392" s="184" t="s">
        <v>874</v>
      </c>
      <c r="C392" s="184" t="s">
        <v>120</v>
      </c>
      <c r="D392" s="184" t="s">
        <v>786</v>
      </c>
      <c r="E392" s="192" t="s">
        <v>122</v>
      </c>
    </row>
    <row r="393" spans="1:5" ht="15" x14ac:dyDescent="0.25">
      <c r="A393" s="191" t="s">
        <v>875</v>
      </c>
      <c r="B393" s="184" t="s">
        <v>876</v>
      </c>
      <c r="C393" s="184" t="s">
        <v>120</v>
      </c>
      <c r="D393" s="184" t="s">
        <v>786</v>
      </c>
      <c r="E393" s="192" t="s">
        <v>122</v>
      </c>
    </row>
    <row r="394" spans="1:5" ht="15" x14ac:dyDescent="0.25">
      <c r="A394" s="191" t="s">
        <v>877</v>
      </c>
      <c r="B394" s="184" t="s">
        <v>878</v>
      </c>
      <c r="C394" s="184" t="s">
        <v>120</v>
      </c>
      <c r="D394" s="184" t="s">
        <v>786</v>
      </c>
      <c r="E394" s="192" t="s">
        <v>122</v>
      </c>
    </row>
    <row r="395" spans="1:5" ht="15" x14ac:dyDescent="0.25">
      <c r="A395" s="191" t="s">
        <v>879</v>
      </c>
      <c r="B395" s="184" t="s">
        <v>880</v>
      </c>
      <c r="C395" s="184" t="s">
        <v>120</v>
      </c>
      <c r="D395" s="184" t="s">
        <v>786</v>
      </c>
      <c r="E395" s="192" t="s">
        <v>122</v>
      </c>
    </row>
    <row r="396" spans="1:5" ht="15" x14ac:dyDescent="0.25">
      <c r="A396" s="191" t="s">
        <v>881</v>
      </c>
      <c r="B396" s="184" t="s">
        <v>882</v>
      </c>
      <c r="C396" s="184" t="s">
        <v>120</v>
      </c>
      <c r="D396" s="184" t="s">
        <v>786</v>
      </c>
      <c r="E396" s="192" t="s">
        <v>122</v>
      </c>
    </row>
    <row r="397" spans="1:5" ht="15" x14ac:dyDescent="0.25">
      <c r="A397" s="191" t="s">
        <v>883</v>
      </c>
      <c r="B397" s="184" t="s">
        <v>884</v>
      </c>
      <c r="C397" s="184" t="s">
        <v>120</v>
      </c>
      <c r="D397" s="184" t="s">
        <v>786</v>
      </c>
      <c r="E397" s="192" t="s">
        <v>122</v>
      </c>
    </row>
    <row r="398" spans="1:5" ht="15" x14ac:dyDescent="0.25">
      <c r="A398" s="191" t="s">
        <v>885</v>
      </c>
      <c r="B398" s="184" t="s">
        <v>886</v>
      </c>
      <c r="C398" s="184" t="s">
        <v>120</v>
      </c>
      <c r="D398" s="184" t="s">
        <v>786</v>
      </c>
      <c r="E398" s="192" t="s">
        <v>122</v>
      </c>
    </row>
    <row r="399" spans="1:5" ht="15" x14ac:dyDescent="0.25">
      <c r="A399" s="191" t="s">
        <v>887</v>
      </c>
      <c r="B399" s="184" t="s">
        <v>888</v>
      </c>
      <c r="C399" s="184" t="s">
        <v>120</v>
      </c>
      <c r="D399" s="184" t="s">
        <v>786</v>
      </c>
      <c r="E399" s="192" t="s">
        <v>122</v>
      </c>
    </row>
    <row r="400" spans="1:5" ht="15" x14ac:dyDescent="0.25">
      <c r="A400" s="191" t="s">
        <v>889</v>
      </c>
      <c r="B400" s="184" t="s">
        <v>890</v>
      </c>
      <c r="C400" s="184" t="s">
        <v>120</v>
      </c>
      <c r="D400" s="184" t="s">
        <v>786</v>
      </c>
      <c r="E400" s="192" t="s">
        <v>122</v>
      </c>
    </row>
    <row r="401" spans="1:5" ht="15" x14ac:dyDescent="0.25">
      <c r="A401" s="191" t="s">
        <v>891</v>
      </c>
      <c r="B401" s="184" t="s">
        <v>892</v>
      </c>
      <c r="C401" s="184" t="s">
        <v>120</v>
      </c>
      <c r="D401" s="184" t="s">
        <v>786</v>
      </c>
      <c r="E401" s="192" t="s">
        <v>122</v>
      </c>
    </row>
    <row r="402" spans="1:5" ht="15" x14ac:dyDescent="0.25">
      <c r="A402" s="191" t="s">
        <v>893</v>
      </c>
      <c r="B402" s="184" t="s">
        <v>894</v>
      </c>
      <c r="C402" s="184" t="s">
        <v>120</v>
      </c>
      <c r="D402" s="184" t="s">
        <v>786</v>
      </c>
      <c r="E402" s="192" t="s">
        <v>122</v>
      </c>
    </row>
    <row r="403" spans="1:5" ht="15" x14ac:dyDescent="0.25">
      <c r="A403" s="191" t="s">
        <v>895</v>
      </c>
      <c r="B403" s="184" t="s">
        <v>896</v>
      </c>
      <c r="C403" s="184" t="s">
        <v>120</v>
      </c>
      <c r="D403" s="184" t="s">
        <v>786</v>
      </c>
      <c r="E403" s="192" t="s">
        <v>122</v>
      </c>
    </row>
    <row r="404" spans="1:5" ht="15" x14ac:dyDescent="0.25">
      <c r="A404" s="191" t="s">
        <v>897</v>
      </c>
      <c r="B404" s="184" t="s">
        <v>898</v>
      </c>
      <c r="C404" s="184" t="s">
        <v>120</v>
      </c>
      <c r="D404" s="184" t="s">
        <v>786</v>
      </c>
      <c r="E404" s="192" t="s">
        <v>122</v>
      </c>
    </row>
    <row r="405" spans="1:5" ht="15" x14ac:dyDescent="0.25">
      <c r="A405" s="191" t="s">
        <v>899</v>
      </c>
      <c r="B405" s="184" t="s">
        <v>900</v>
      </c>
      <c r="C405" s="184" t="s">
        <v>120</v>
      </c>
      <c r="D405" s="184" t="s">
        <v>786</v>
      </c>
      <c r="E405" s="192" t="s">
        <v>122</v>
      </c>
    </row>
    <row r="406" spans="1:5" ht="15" x14ac:dyDescent="0.25">
      <c r="A406" s="191" t="s">
        <v>901</v>
      </c>
      <c r="B406" s="184" t="s">
        <v>902</v>
      </c>
      <c r="C406" s="184" t="s">
        <v>120</v>
      </c>
      <c r="D406" s="184" t="s">
        <v>786</v>
      </c>
      <c r="E406" s="192" t="s">
        <v>122</v>
      </c>
    </row>
    <row r="407" spans="1:5" ht="15" x14ac:dyDescent="0.25">
      <c r="A407" s="191" t="s">
        <v>903</v>
      </c>
      <c r="B407" s="184" t="s">
        <v>904</v>
      </c>
      <c r="C407" s="184" t="s">
        <v>120</v>
      </c>
      <c r="D407" s="184" t="s">
        <v>786</v>
      </c>
      <c r="E407" s="192" t="s">
        <v>122</v>
      </c>
    </row>
    <row r="408" spans="1:5" ht="15" x14ac:dyDescent="0.25">
      <c r="A408" s="191" t="s">
        <v>905</v>
      </c>
      <c r="B408" s="184" t="s">
        <v>906</v>
      </c>
      <c r="C408" s="184" t="s">
        <v>120</v>
      </c>
      <c r="D408" s="184" t="s">
        <v>786</v>
      </c>
      <c r="E408" s="192" t="s">
        <v>122</v>
      </c>
    </row>
    <row r="409" spans="1:5" ht="15" x14ac:dyDescent="0.25">
      <c r="A409" s="191" t="s">
        <v>907</v>
      </c>
      <c r="B409" s="184" t="s">
        <v>908</v>
      </c>
      <c r="C409" s="184" t="s">
        <v>120</v>
      </c>
      <c r="D409" s="184" t="s">
        <v>786</v>
      </c>
      <c r="E409" s="192" t="s">
        <v>122</v>
      </c>
    </row>
    <row r="410" spans="1:5" ht="15" x14ac:dyDescent="0.25">
      <c r="A410" s="191" t="s">
        <v>909</v>
      </c>
      <c r="B410" s="184" t="s">
        <v>910</v>
      </c>
      <c r="C410" s="184" t="s">
        <v>120</v>
      </c>
      <c r="D410" s="184" t="s">
        <v>786</v>
      </c>
      <c r="E410" s="192" t="s">
        <v>122</v>
      </c>
    </row>
    <row r="411" spans="1:5" ht="15" x14ac:dyDescent="0.25">
      <c r="A411" s="191" t="s">
        <v>911</v>
      </c>
      <c r="B411" s="184" t="s">
        <v>912</v>
      </c>
      <c r="C411" s="184" t="s">
        <v>120</v>
      </c>
      <c r="D411" s="184" t="s">
        <v>786</v>
      </c>
      <c r="E411" s="192" t="s">
        <v>122</v>
      </c>
    </row>
    <row r="412" spans="1:5" ht="15" x14ac:dyDescent="0.25">
      <c r="A412" s="191" t="s">
        <v>913</v>
      </c>
      <c r="B412" s="184" t="s">
        <v>914</v>
      </c>
      <c r="C412" s="184" t="s">
        <v>120</v>
      </c>
      <c r="D412" s="184" t="s">
        <v>786</v>
      </c>
      <c r="E412" s="192" t="s">
        <v>122</v>
      </c>
    </row>
    <row r="413" spans="1:5" ht="15" x14ac:dyDescent="0.25">
      <c r="A413" s="191" t="s">
        <v>915</v>
      </c>
      <c r="B413" s="184" t="s">
        <v>916</v>
      </c>
      <c r="C413" s="184" t="s">
        <v>120</v>
      </c>
      <c r="D413" s="184" t="s">
        <v>786</v>
      </c>
      <c r="E413" s="192" t="s">
        <v>122</v>
      </c>
    </row>
    <row r="414" spans="1:5" ht="15" x14ac:dyDescent="0.25">
      <c r="A414" s="191" t="s">
        <v>917</v>
      </c>
      <c r="B414" s="184" t="s">
        <v>918</v>
      </c>
      <c r="C414" s="184" t="s">
        <v>120</v>
      </c>
      <c r="D414" s="184" t="s">
        <v>786</v>
      </c>
      <c r="E414" s="192" t="s">
        <v>122</v>
      </c>
    </row>
    <row r="415" spans="1:5" ht="15" x14ac:dyDescent="0.25">
      <c r="A415" s="191" t="s">
        <v>919</v>
      </c>
      <c r="B415" s="184" t="s">
        <v>920</v>
      </c>
      <c r="C415" s="184" t="s">
        <v>120</v>
      </c>
      <c r="D415" s="184" t="s">
        <v>786</v>
      </c>
      <c r="E415" s="192" t="s">
        <v>122</v>
      </c>
    </row>
    <row r="416" spans="1:5" ht="15" x14ac:dyDescent="0.25">
      <c r="A416" s="191" t="s">
        <v>921</v>
      </c>
      <c r="B416" s="184" t="s">
        <v>922</v>
      </c>
      <c r="C416" s="184" t="s">
        <v>120</v>
      </c>
      <c r="D416" s="184" t="s">
        <v>786</v>
      </c>
      <c r="E416" s="192" t="s">
        <v>122</v>
      </c>
    </row>
    <row r="417" spans="1:5" ht="15" x14ac:dyDescent="0.25">
      <c r="A417" s="191" t="s">
        <v>923</v>
      </c>
      <c r="B417" s="184" t="s">
        <v>924</v>
      </c>
      <c r="C417" s="184" t="s">
        <v>120</v>
      </c>
      <c r="D417" s="184" t="s">
        <v>786</v>
      </c>
      <c r="E417" s="192" t="s">
        <v>122</v>
      </c>
    </row>
    <row r="418" spans="1:5" ht="15" x14ac:dyDescent="0.25">
      <c r="A418" s="191" t="s">
        <v>925</v>
      </c>
      <c r="B418" s="184" t="s">
        <v>926</v>
      </c>
      <c r="C418" s="184" t="s">
        <v>120</v>
      </c>
      <c r="D418" s="184" t="s">
        <v>786</v>
      </c>
      <c r="E418" s="192" t="s">
        <v>122</v>
      </c>
    </row>
    <row r="419" spans="1:5" ht="15" x14ac:dyDescent="0.25">
      <c r="A419" s="191" t="s">
        <v>927</v>
      </c>
      <c r="B419" s="184" t="s">
        <v>928</v>
      </c>
      <c r="C419" s="184" t="s">
        <v>120</v>
      </c>
      <c r="D419" s="184" t="s">
        <v>786</v>
      </c>
      <c r="E419" s="192" t="s">
        <v>122</v>
      </c>
    </row>
    <row r="420" spans="1:5" ht="15" x14ac:dyDescent="0.25">
      <c r="A420" s="191" t="s">
        <v>929</v>
      </c>
      <c r="B420" s="184" t="s">
        <v>930</v>
      </c>
      <c r="C420" s="184" t="s">
        <v>120</v>
      </c>
      <c r="D420" s="184" t="s">
        <v>786</v>
      </c>
      <c r="E420" s="192" t="s">
        <v>122</v>
      </c>
    </row>
    <row r="421" spans="1:5" ht="15" x14ac:dyDescent="0.25">
      <c r="A421" s="191" t="s">
        <v>931</v>
      </c>
      <c r="B421" s="184" t="s">
        <v>932</v>
      </c>
      <c r="C421" s="184" t="s">
        <v>120</v>
      </c>
      <c r="D421" s="184" t="s">
        <v>786</v>
      </c>
      <c r="E421" s="192" t="s">
        <v>122</v>
      </c>
    </row>
    <row r="422" spans="1:5" ht="15" x14ac:dyDescent="0.25">
      <c r="A422" s="191" t="s">
        <v>933</v>
      </c>
      <c r="B422" s="184" t="s">
        <v>934</v>
      </c>
      <c r="C422" s="184" t="s">
        <v>120</v>
      </c>
      <c r="D422" s="184" t="s">
        <v>786</v>
      </c>
      <c r="E422" s="192" t="s">
        <v>122</v>
      </c>
    </row>
    <row r="423" spans="1:5" ht="15" x14ac:dyDescent="0.25">
      <c r="A423" s="191" t="s">
        <v>935</v>
      </c>
      <c r="B423" s="184" t="s">
        <v>936</v>
      </c>
      <c r="C423" s="184" t="s">
        <v>120</v>
      </c>
      <c r="D423" s="184" t="s">
        <v>786</v>
      </c>
      <c r="E423" s="192" t="s">
        <v>122</v>
      </c>
    </row>
    <row r="424" spans="1:5" ht="15" x14ac:dyDescent="0.25">
      <c r="A424" s="191" t="s">
        <v>937</v>
      </c>
      <c r="B424" s="184" t="s">
        <v>938</v>
      </c>
      <c r="C424" s="184" t="s">
        <v>120</v>
      </c>
      <c r="D424" s="184" t="s">
        <v>786</v>
      </c>
      <c r="E424" s="192" t="s">
        <v>122</v>
      </c>
    </row>
    <row r="425" spans="1:5" ht="15" x14ac:dyDescent="0.25">
      <c r="A425" s="191" t="s">
        <v>939</v>
      </c>
      <c r="B425" s="184" t="s">
        <v>940</v>
      </c>
      <c r="C425" s="184" t="s">
        <v>120</v>
      </c>
      <c r="D425" s="184" t="s">
        <v>786</v>
      </c>
      <c r="E425" s="192" t="s">
        <v>122</v>
      </c>
    </row>
    <row r="426" spans="1:5" ht="15" x14ac:dyDescent="0.25">
      <c r="A426" s="191" t="s">
        <v>941</v>
      </c>
      <c r="B426" s="184" t="s">
        <v>942</v>
      </c>
      <c r="C426" s="184" t="s">
        <v>120</v>
      </c>
      <c r="D426" s="184" t="s">
        <v>786</v>
      </c>
      <c r="E426" s="192" t="s">
        <v>122</v>
      </c>
    </row>
    <row r="427" spans="1:5" ht="15" x14ac:dyDescent="0.25">
      <c r="A427" s="191" t="s">
        <v>943</v>
      </c>
      <c r="B427" s="184" t="s">
        <v>944</v>
      </c>
      <c r="C427" s="184" t="s">
        <v>120</v>
      </c>
      <c r="D427" s="184" t="s">
        <v>786</v>
      </c>
      <c r="E427" s="192" t="s">
        <v>122</v>
      </c>
    </row>
    <row r="428" spans="1:5" ht="15" x14ac:dyDescent="0.25">
      <c r="A428" s="191" t="s">
        <v>945</v>
      </c>
      <c r="B428" s="184" t="s">
        <v>946</v>
      </c>
      <c r="C428" s="184" t="s">
        <v>120</v>
      </c>
      <c r="D428" s="184" t="s">
        <v>786</v>
      </c>
      <c r="E428" s="192" t="s">
        <v>122</v>
      </c>
    </row>
    <row r="429" spans="1:5" ht="15" x14ac:dyDescent="0.25">
      <c r="A429" s="191" t="s">
        <v>947</v>
      </c>
      <c r="B429" s="184" t="s">
        <v>948</v>
      </c>
      <c r="C429" s="184" t="s">
        <v>120</v>
      </c>
      <c r="D429" s="184" t="s">
        <v>786</v>
      </c>
      <c r="E429" s="192" t="s">
        <v>122</v>
      </c>
    </row>
    <row r="430" spans="1:5" ht="15" x14ac:dyDescent="0.25">
      <c r="A430" s="191" t="s">
        <v>949</v>
      </c>
      <c r="B430" s="184" t="s">
        <v>950</v>
      </c>
      <c r="C430" s="184" t="s">
        <v>120</v>
      </c>
      <c r="D430" s="184" t="s">
        <v>786</v>
      </c>
      <c r="E430" s="192" t="s">
        <v>122</v>
      </c>
    </row>
    <row r="431" spans="1:5" ht="15" x14ac:dyDescent="0.25">
      <c r="A431" s="191" t="s">
        <v>951</v>
      </c>
      <c r="B431" s="184" t="s">
        <v>952</v>
      </c>
      <c r="C431" s="184" t="s">
        <v>120</v>
      </c>
      <c r="D431" s="184" t="s">
        <v>786</v>
      </c>
      <c r="E431" s="192" t="s">
        <v>122</v>
      </c>
    </row>
    <row r="432" spans="1:5" ht="15" x14ac:dyDescent="0.25">
      <c r="A432" s="191" t="s">
        <v>953</v>
      </c>
      <c r="B432" s="184" t="s">
        <v>954</v>
      </c>
      <c r="C432" s="184" t="s">
        <v>120</v>
      </c>
      <c r="D432" s="184" t="s">
        <v>786</v>
      </c>
      <c r="E432" s="192" t="s">
        <v>122</v>
      </c>
    </row>
    <row r="433" spans="1:5" ht="15" x14ac:dyDescent="0.25">
      <c r="A433" s="191" t="s">
        <v>955</v>
      </c>
      <c r="B433" s="184" t="s">
        <v>956</v>
      </c>
      <c r="C433" s="184" t="s">
        <v>120</v>
      </c>
      <c r="D433" s="184" t="s">
        <v>786</v>
      </c>
      <c r="E433" s="192" t="s">
        <v>122</v>
      </c>
    </row>
    <row r="434" spans="1:5" ht="15" x14ac:dyDescent="0.25">
      <c r="A434" s="191" t="s">
        <v>957</v>
      </c>
      <c r="B434" s="184" t="s">
        <v>958</v>
      </c>
      <c r="C434" s="184" t="s">
        <v>120</v>
      </c>
      <c r="D434" s="184" t="s">
        <v>786</v>
      </c>
      <c r="E434" s="192" t="s">
        <v>122</v>
      </c>
    </row>
    <row r="435" spans="1:5" ht="15" x14ac:dyDescent="0.25">
      <c r="A435" s="191" t="s">
        <v>959</v>
      </c>
      <c r="B435" s="184" t="s">
        <v>960</v>
      </c>
      <c r="C435" s="184" t="s">
        <v>120</v>
      </c>
      <c r="D435" s="184" t="s">
        <v>786</v>
      </c>
      <c r="E435" s="192" t="s">
        <v>122</v>
      </c>
    </row>
    <row r="436" spans="1:5" ht="15" x14ac:dyDescent="0.25">
      <c r="A436" s="191" t="s">
        <v>961</v>
      </c>
      <c r="B436" s="184" t="s">
        <v>962</v>
      </c>
      <c r="C436" s="184" t="s">
        <v>120</v>
      </c>
      <c r="D436" s="184" t="s">
        <v>786</v>
      </c>
      <c r="E436" s="192" t="s">
        <v>122</v>
      </c>
    </row>
    <row r="437" spans="1:5" ht="15" x14ac:dyDescent="0.25">
      <c r="A437" s="191" t="s">
        <v>963</v>
      </c>
      <c r="B437" s="184" t="s">
        <v>964</v>
      </c>
      <c r="C437" s="184" t="s">
        <v>120</v>
      </c>
      <c r="D437" s="184" t="s">
        <v>786</v>
      </c>
      <c r="E437" s="192" t="s">
        <v>122</v>
      </c>
    </row>
    <row r="438" spans="1:5" ht="15" x14ac:dyDescent="0.25">
      <c r="A438" s="191" t="s">
        <v>965</v>
      </c>
      <c r="B438" s="184" t="s">
        <v>966</v>
      </c>
      <c r="C438" s="184" t="s">
        <v>120</v>
      </c>
      <c r="D438" s="184" t="s">
        <v>786</v>
      </c>
      <c r="E438" s="192" t="s">
        <v>122</v>
      </c>
    </row>
    <row r="439" spans="1:5" ht="15" x14ac:dyDescent="0.25">
      <c r="A439" s="191" t="s">
        <v>967</v>
      </c>
      <c r="B439" s="184" t="s">
        <v>968</v>
      </c>
      <c r="C439" s="184" t="s">
        <v>120</v>
      </c>
      <c r="D439" s="184" t="s">
        <v>786</v>
      </c>
      <c r="E439" s="192" t="s">
        <v>122</v>
      </c>
    </row>
    <row r="440" spans="1:5" ht="15" x14ac:dyDescent="0.25">
      <c r="A440" s="191" t="s">
        <v>969</v>
      </c>
      <c r="B440" s="184" t="s">
        <v>970</v>
      </c>
      <c r="C440" s="184" t="s">
        <v>120</v>
      </c>
      <c r="D440" s="184" t="s">
        <v>786</v>
      </c>
      <c r="E440" s="192" t="s">
        <v>122</v>
      </c>
    </row>
    <row r="441" spans="1:5" ht="15" x14ac:dyDescent="0.25">
      <c r="A441" s="191" t="s">
        <v>971</v>
      </c>
      <c r="B441" s="184" t="s">
        <v>972</v>
      </c>
      <c r="C441" s="184" t="s">
        <v>120</v>
      </c>
      <c r="D441" s="184" t="s">
        <v>786</v>
      </c>
      <c r="E441" s="192" t="s">
        <v>122</v>
      </c>
    </row>
    <row r="442" spans="1:5" ht="15" x14ac:dyDescent="0.25">
      <c r="A442" s="191" t="s">
        <v>973</v>
      </c>
      <c r="B442" s="184" t="s">
        <v>974</v>
      </c>
      <c r="C442" s="184" t="s">
        <v>120</v>
      </c>
      <c r="D442" s="184" t="s">
        <v>786</v>
      </c>
      <c r="E442" s="192" t="s">
        <v>122</v>
      </c>
    </row>
    <row r="443" spans="1:5" ht="15" x14ac:dyDescent="0.25">
      <c r="A443" s="191" t="s">
        <v>975</v>
      </c>
      <c r="B443" s="184" t="s">
        <v>976</v>
      </c>
      <c r="C443" s="184" t="s">
        <v>120</v>
      </c>
      <c r="D443" s="184" t="s">
        <v>786</v>
      </c>
      <c r="E443" s="192" t="s">
        <v>122</v>
      </c>
    </row>
    <row r="444" spans="1:5" ht="15" x14ac:dyDescent="0.25">
      <c r="A444" s="191" t="s">
        <v>977</v>
      </c>
      <c r="B444" s="184" t="s">
        <v>978</v>
      </c>
      <c r="C444" s="184" t="s">
        <v>120</v>
      </c>
      <c r="D444" s="184" t="s">
        <v>786</v>
      </c>
      <c r="E444" s="192" t="s">
        <v>122</v>
      </c>
    </row>
    <row r="445" spans="1:5" ht="15" x14ac:dyDescent="0.25">
      <c r="A445" s="191" t="s">
        <v>979</v>
      </c>
      <c r="B445" s="184" t="s">
        <v>980</v>
      </c>
      <c r="C445" s="184" t="s">
        <v>120</v>
      </c>
      <c r="D445" s="184" t="s">
        <v>786</v>
      </c>
      <c r="E445" s="192" t="s">
        <v>122</v>
      </c>
    </row>
    <row r="446" spans="1:5" ht="15" x14ac:dyDescent="0.25">
      <c r="A446" s="191" t="s">
        <v>981</v>
      </c>
      <c r="B446" s="184" t="s">
        <v>982</v>
      </c>
      <c r="C446" s="184" t="s">
        <v>120</v>
      </c>
      <c r="D446" s="184" t="s">
        <v>786</v>
      </c>
      <c r="E446" s="192" t="s">
        <v>122</v>
      </c>
    </row>
    <row r="447" spans="1:5" ht="15" x14ac:dyDescent="0.25">
      <c r="A447" s="191" t="s">
        <v>983</v>
      </c>
      <c r="B447" s="184" t="s">
        <v>984</v>
      </c>
      <c r="C447" s="184" t="s">
        <v>120</v>
      </c>
      <c r="D447" s="184" t="s">
        <v>786</v>
      </c>
      <c r="E447" s="192" t="s">
        <v>122</v>
      </c>
    </row>
    <row r="448" spans="1:5" ht="15" x14ac:dyDescent="0.25">
      <c r="A448" s="191" t="s">
        <v>985</v>
      </c>
      <c r="B448" s="184" t="s">
        <v>986</v>
      </c>
      <c r="C448" s="184" t="s">
        <v>120</v>
      </c>
      <c r="D448" s="184" t="s">
        <v>786</v>
      </c>
      <c r="E448" s="192" t="s">
        <v>122</v>
      </c>
    </row>
    <row r="449" spans="1:5" ht="15" x14ac:dyDescent="0.25">
      <c r="A449" s="191" t="s">
        <v>987</v>
      </c>
      <c r="B449" s="184" t="s">
        <v>988</v>
      </c>
      <c r="C449" s="184" t="s">
        <v>120</v>
      </c>
      <c r="D449" s="184" t="s">
        <v>786</v>
      </c>
      <c r="E449" s="192" t="s">
        <v>122</v>
      </c>
    </row>
    <row r="450" spans="1:5" ht="15" x14ac:dyDescent="0.25">
      <c r="A450" s="191" t="s">
        <v>989</v>
      </c>
      <c r="B450" s="184" t="s">
        <v>990</v>
      </c>
      <c r="C450" s="184" t="s">
        <v>120</v>
      </c>
      <c r="D450" s="184" t="s">
        <v>786</v>
      </c>
      <c r="E450" s="192" t="s">
        <v>122</v>
      </c>
    </row>
    <row r="451" spans="1:5" ht="15" x14ac:dyDescent="0.25">
      <c r="A451" s="191" t="s">
        <v>991</v>
      </c>
      <c r="B451" s="184" t="s">
        <v>992</v>
      </c>
      <c r="C451" s="184" t="s">
        <v>120</v>
      </c>
      <c r="D451" s="184" t="s">
        <v>786</v>
      </c>
      <c r="E451" s="192" t="s">
        <v>122</v>
      </c>
    </row>
    <row r="452" spans="1:5" ht="15" x14ac:dyDescent="0.25">
      <c r="A452" s="191" t="s">
        <v>993</v>
      </c>
      <c r="B452" s="184" t="s">
        <v>994</v>
      </c>
      <c r="C452" s="184" t="s">
        <v>120</v>
      </c>
      <c r="D452" s="184" t="s">
        <v>786</v>
      </c>
      <c r="E452" s="192" t="s">
        <v>122</v>
      </c>
    </row>
    <row r="453" spans="1:5" ht="15" x14ac:dyDescent="0.25">
      <c r="A453" s="191" t="s">
        <v>995</v>
      </c>
      <c r="B453" s="184" t="s">
        <v>996</v>
      </c>
      <c r="C453" s="184" t="s">
        <v>120</v>
      </c>
      <c r="D453" s="184" t="s">
        <v>786</v>
      </c>
      <c r="E453" s="192" t="s">
        <v>122</v>
      </c>
    </row>
    <row r="454" spans="1:5" ht="15" x14ac:dyDescent="0.25">
      <c r="A454" s="191" t="s">
        <v>997</v>
      </c>
      <c r="B454" s="184" t="s">
        <v>998</v>
      </c>
      <c r="C454" s="184" t="s">
        <v>120</v>
      </c>
      <c r="D454" s="184" t="s">
        <v>786</v>
      </c>
      <c r="E454" s="192" t="s">
        <v>122</v>
      </c>
    </row>
    <row r="455" spans="1:5" ht="15" x14ac:dyDescent="0.25">
      <c r="A455" s="191" t="s">
        <v>999</v>
      </c>
      <c r="B455" s="184" t="s">
        <v>1000</v>
      </c>
      <c r="C455" s="184" t="s">
        <v>120</v>
      </c>
      <c r="D455" s="184" t="s">
        <v>786</v>
      </c>
      <c r="E455" s="192" t="s">
        <v>122</v>
      </c>
    </row>
    <row r="456" spans="1:5" ht="15" x14ac:dyDescent="0.25">
      <c r="A456" s="191" t="s">
        <v>1001</v>
      </c>
      <c r="B456" s="184" t="s">
        <v>1002</v>
      </c>
      <c r="C456" s="184" t="s">
        <v>120</v>
      </c>
      <c r="D456" s="184" t="s">
        <v>786</v>
      </c>
      <c r="E456" s="192" t="s">
        <v>122</v>
      </c>
    </row>
    <row r="457" spans="1:5" ht="15" x14ac:dyDescent="0.25">
      <c r="A457" s="191" t="s">
        <v>1003</v>
      </c>
      <c r="B457" s="184" t="s">
        <v>1004</v>
      </c>
      <c r="C457" s="184" t="s">
        <v>120</v>
      </c>
      <c r="D457" s="184" t="s">
        <v>786</v>
      </c>
      <c r="E457" s="192" t="s">
        <v>122</v>
      </c>
    </row>
    <row r="458" spans="1:5" ht="15" x14ac:dyDescent="0.25">
      <c r="A458" s="191" t="s">
        <v>1005</v>
      </c>
      <c r="B458" s="184" t="s">
        <v>1006</v>
      </c>
      <c r="C458" s="184" t="s">
        <v>120</v>
      </c>
      <c r="D458" s="184" t="s">
        <v>786</v>
      </c>
      <c r="E458" s="192" t="s">
        <v>122</v>
      </c>
    </row>
    <row r="459" spans="1:5" ht="15" x14ac:dyDescent="0.25">
      <c r="A459" s="191" t="s">
        <v>1007</v>
      </c>
      <c r="B459" s="184" t="s">
        <v>1008</v>
      </c>
      <c r="C459" s="184" t="s">
        <v>120</v>
      </c>
      <c r="D459" s="184" t="s">
        <v>786</v>
      </c>
      <c r="E459" s="192" t="s">
        <v>122</v>
      </c>
    </row>
    <row r="460" spans="1:5" ht="15" x14ac:dyDescent="0.25">
      <c r="A460" s="191" t="s">
        <v>1009</v>
      </c>
      <c r="B460" s="184" t="s">
        <v>1010</v>
      </c>
      <c r="C460" s="184" t="s">
        <v>120</v>
      </c>
      <c r="D460" s="184" t="s">
        <v>786</v>
      </c>
      <c r="E460" s="192" t="s">
        <v>122</v>
      </c>
    </row>
    <row r="461" spans="1:5" ht="15" x14ac:dyDescent="0.25">
      <c r="A461" s="191" t="s">
        <v>1011</v>
      </c>
      <c r="B461" s="184" t="s">
        <v>1012</v>
      </c>
      <c r="C461" s="184" t="s">
        <v>120</v>
      </c>
      <c r="D461" s="184" t="s">
        <v>786</v>
      </c>
      <c r="E461" s="192" t="s">
        <v>122</v>
      </c>
    </row>
    <row r="462" spans="1:5" ht="15" x14ac:dyDescent="0.25">
      <c r="A462" s="191" t="s">
        <v>1013</v>
      </c>
      <c r="B462" s="184" t="s">
        <v>1014</v>
      </c>
      <c r="C462" s="184" t="s">
        <v>120</v>
      </c>
      <c r="D462" s="184" t="s">
        <v>786</v>
      </c>
      <c r="E462" s="192" t="s">
        <v>122</v>
      </c>
    </row>
    <row r="463" spans="1:5" ht="15" x14ac:dyDescent="0.25">
      <c r="A463" s="191" t="s">
        <v>1015</v>
      </c>
      <c r="B463" s="184" t="s">
        <v>1016</v>
      </c>
      <c r="C463" s="184" t="s">
        <v>120</v>
      </c>
      <c r="D463" s="184" t="s">
        <v>786</v>
      </c>
      <c r="E463" s="192" t="s">
        <v>122</v>
      </c>
    </row>
    <row r="464" spans="1:5" ht="15" x14ac:dyDescent="0.25">
      <c r="A464" s="191" t="s">
        <v>1017</v>
      </c>
      <c r="B464" s="184" t="s">
        <v>1018</v>
      </c>
      <c r="C464" s="184" t="s">
        <v>120</v>
      </c>
      <c r="D464" s="184" t="s">
        <v>786</v>
      </c>
      <c r="E464" s="192" t="s">
        <v>122</v>
      </c>
    </row>
    <row r="465" spans="1:5" ht="15" x14ac:dyDescent="0.25">
      <c r="A465" s="191" t="s">
        <v>1019</v>
      </c>
      <c r="B465" s="184" t="s">
        <v>1020</v>
      </c>
      <c r="C465" s="184" t="s">
        <v>120</v>
      </c>
      <c r="D465" s="184" t="s">
        <v>786</v>
      </c>
      <c r="E465" s="192" t="s">
        <v>122</v>
      </c>
    </row>
    <row r="466" spans="1:5" ht="15" x14ac:dyDescent="0.25">
      <c r="A466" s="191" t="s">
        <v>1021</v>
      </c>
      <c r="B466" s="184" t="s">
        <v>1022</v>
      </c>
      <c r="C466" s="184" t="s">
        <v>120</v>
      </c>
      <c r="D466" s="184" t="s">
        <v>786</v>
      </c>
      <c r="E466" s="192" t="s">
        <v>122</v>
      </c>
    </row>
    <row r="467" spans="1:5" ht="15" x14ac:dyDescent="0.25">
      <c r="A467" s="191" t="s">
        <v>1023</v>
      </c>
      <c r="B467" s="184" t="s">
        <v>1024</v>
      </c>
      <c r="C467" s="184" t="s">
        <v>120</v>
      </c>
      <c r="D467" s="184" t="s">
        <v>786</v>
      </c>
      <c r="E467" s="192" t="s">
        <v>122</v>
      </c>
    </row>
    <row r="468" spans="1:5" ht="15" x14ac:dyDescent="0.25">
      <c r="A468" s="191" t="s">
        <v>1025</v>
      </c>
      <c r="B468" s="184" t="s">
        <v>1026</v>
      </c>
      <c r="C468" s="184" t="s">
        <v>120</v>
      </c>
      <c r="D468" s="184" t="s">
        <v>786</v>
      </c>
      <c r="E468" s="192" t="s">
        <v>122</v>
      </c>
    </row>
    <row r="469" spans="1:5" ht="15" x14ac:dyDescent="0.25">
      <c r="A469" s="191" t="s">
        <v>1027</v>
      </c>
      <c r="B469" s="184" t="s">
        <v>1028</v>
      </c>
      <c r="C469" s="184" t="s">
        <v>120</v>
      </c>
      <c r="D469" s="184" t="s">
        <v>786</v>
      </c>
      <c r="E469" s="192" t="s">
        <v>122</v>
      </c>
    </row>
    <row r="470" spans="1:5" ht="15" x14ac:dyDescent="0.25">
      <c r="A470" s="191" t="s">
        <v>1029</v>
      </c>
      <c r="B470" s="184" t="s">
        <v>560</v>
      </c>
      <c r="C470" s="184" t="s">
        <v>120</v>
      </c>
      <c r="D470" s="184" t="s">
        <v>786</v>
      </c>
      <c r="E470" s="192" t="s">
        <v>122</v>
      </c>
    </row>
    <row r="471" spans="1:5" ht="15" x14ac:dyDescent="0.25">
      <c r="A471" s="191" t="s">
        <v>1030</v>
      </c>
      <c r="B471" s="184" t="s">
        <v>1031</v>
      </c>
      <c r="C471" s="184" t="s">
        <v>120</v>
      </c>
      <c r="D471" s="184" t="s">
        <v>786</v>
      </c>
      <c r="E471" s="192" t="s">
        <v>122</v>
      </c>
    </row>
    <row r="472" spans="1:5" ht="15" x14ac:dyDescent="0.25">
      <c r="A472" s="191" t="s">
        <v>1032</v>
      </c>
      <c r="B472" s="184" t="s">
        <v>1033</v>
      </c>
      <c r="C472" s="184" t="s">
        <v>120</v>
      </c>
      <c r="D472" s="184" t="s">
        <v>786</v>
      </c>
      <c r="E472" s="192" t="s">
        <v>122</v>
      </c>
    </row>
    <row r="473" spans="1:5" ht="15" x14ac:dyDescent="0.25">
      <c r="A473" s="191" t="s">
        <v>1034</v>
      </c>
      <c r="B473" s="184" t="s">
        <v>1035</v>
      </c>
      <c r="C473" s="184" t="s">
        <v>120</v>
      </c>
      <c r="D473" s="184" t="s">
        <v>786</v>
      </c>
      <c r="E473" s="192" t="s">
        <v>122</v>
      </c>
    </row>
    <row r="474" spans="1:5" ht="15" x14ac:dyDescent="0.25">
      <c r="A474" s="191" t="s">
        <v>1036</v>
      </c>
      <c r="B474" s="184" t="s">
        <v>1037</v>
      </c>
      <c r="C474" s="184" t="s">
        <v>120</v>
      </c>
      <c r="D474" s="184" t="s">
        <v>786</v>
      </c>
      <c r="E474" s="192" t="s">
        <v>122</v>
      </c>
    </row>
    <row r="475" spans="1:5" ht="15" x14ac:dyDescent="0.25">
      <c r="A475" s="191" t="s">
        <v>1038</v>
      </c>
      <c r="B475" s="184" t="s">
        <v>1039</v>
      </c>
      <c r="C475" s="184" t="s">
        <v>120</v>
      </c>
      <c r="D475" s="184" t="s">
        <v>786</v>
      </c>
      <c r="E475" s="192" t="s">
        <v>122</v>
      </c>
    </row>
    <row r="476" spans="1:5" ht="15" x14ac:dyDescent="0.25">
      <c r="A476" s="191" t="s">
        <v>1040</v>
      </c>
      <c r="B476" s="184" t="s">
        <v>1041</v>
      </c>
      <c r="C476" s="184" t="s">
        <v>120</v>
      </c>
      <c r="D476" s="184" t="s">
        <v>786</v>
      </c>
      <c r="E476" s="192" t="s">
        <v>122</v>
      </c>
    </row>
    <row r="477" spans="1:5" ht="15" x14ac:dyDescent="0.25">
      <c r="A477" s="191" t="s">
        <v>1042</v>
      </c>
      <c r="B477" s="184" t="s">
        <v>1043</v>
      </c>
      <c r="C477" s="184" t="s">
        <v>120</v>
      </c>
      <c r="D477" s="184" t="s">
        <v>786</v>
      </c>
      <c r="E477" s="192" t="s">
        <v>122</v>
      </c>
    </row>
    <row r="478" spans="1:5" ht="15" x14ac:dyDescent="0.25">
      <c r="A478" s="191" t="s">
        <v>1044</v>
      </c>
      <c r="B478" s="184" t="s">
        <v>1045</v>
      </c>
      <c r="C478" s="184" t="s">
        <v>120</v>
      </c>
      <c r="D478" s="184" t="s">
        <v>786</v>
      </c>
      <c r="E478" s="192" t="s">
        <v>122</v>
      </c>
    </row>
    <row r="479" spans="1:5" ht="15" x14ac:dyDescent="0.25">
      <c r="A479" s="191" t="s">
        <v>1046</v>
      </c>
      <c r="B479" s="184" t="s">
        <v>1047</v>
      </c>
      <c r="C479" s="184" t="s">
        <v>120</v>
      </c>
      <c r="D479" s="184" t="s">
        <v>786</v>
      </c>
      <c r="E479" s="192" t="s">
        <v>122</v>
      </c>
    </row>
    <row r="480" spans="1:5" ht="15" x14ac:dyDescent="0.25">
      <c r="A480" s="191" t="s">
        <v>1048</v>
      </c>
      <c r="B480" s="184" t="s">
        <v>1049</v>
      </c>
      <c r="C480" s="184" t="s">
        <v>120</v>
      </c>
      <c r="D480" s="184" t="s">
        <v>786</v>
      </c>
      <c r="E480" s="192" t="s">
        <v>122</v>
      </c>
    </row>
    <row r="481" spans="1:5" ht="15" x14ac:dyDescent="0.25">
      <c r="A481" s="191" t="s">
        <v>1050</v>
      </c>
      <c r="B481" s="184" t="s">
        <v>1051</v>
      </c>
      <c r="C481" s="184" t="s">
        <v>120</v>
      </c>
      <c r="D481" s="184" t="s">
        <v>786</v>
      </c>
      <c r="E481" s="192" t="s">
        <v>122</v>
      </c>
    </row>
    <row r="482" spans="1:5" ht="15" x14ac:dyDescent="0.25">
      <c r="A482" s="191" t="s">
        <v>1052</v>
      </c>
      <c r="B482" s="184" t="s">
        <v>1053</v>
      </c>
      <c r="C482" s="184" t="s">
        <v>120</v>
      </c>
      <c r="D482" s="184" t="s">
        <v>786</v>
      </c>
      <c r="E482" s="192" t="s">
        <v>122</v>
      </c>
    </row>
    <row r="483" spans="1:5" ht="15" x14ac:dyDescent="0.25">
      <c r="A483" s="191" t="s">
        <v>1054</v>
      </c>
      <c r="B483" s="184" t="s">
        <v>1055</v>
      </c>
      <c r="C483" s="184" t="s">
        <v>120</v>
      </c>
      <c r="D483" s="184" t="s">
        <v>786</v>
      </c>
      <c r="E483" s="192" t="s">
        <v>122</v>
      </c>
    </row>
    <row r="484" spans="1:5" ht="15" x14ac:dyDescent="0.25">
      <c r="A484" s="191" t="s">
        <v>1056</v>
      </c>
      <c r="B484" s="184" t="s">
        <v>1057</v>
      </c>
      <c r="C484" s="184" t="s">
        <v>120</v>
      </c>
      <c r="D484" s="184" t="s">
        <v>786</v>
      </c>
      <c r="E484" s="192" t="s">
        <v>122</v>
      </c>
    </row>
    <row r="485" spans="1:5" ht="15" x14ac:dyDescent="0.25">
      <c r="A485" s="191" t="s">
        <v>1058</v>
      </c>
      <c r="B485" s="184" t="s">
        <v>1059</v>
      </c>
      <c r="C485" s="184" t="s">
        <v>120</v>
      </c>
      <c r="D485" s="184" t="s">
        <v>786</v>
      </c>
      <c r="E485" s="192" t="s">
        <v>122</v>
      </c>
    </row>
    <row r="486" spans="1:5" ht="15" x14ac:dyDescent="0.25">
      <c r="A486" s="191" t="s">
        <v>1060</v>
      </c>
      <c r="B486" s="184" t="s">
        <v>1059</v>
      </c>
      <c r="C486" s="184" t="s">
        <v>120</v>
      </c>
      <c r="D486" s="184" t="s">
        <v>786</v>
      </c>
      <c r="E486" s="192" t="s">
        <v>386</v>
      </c>
    </row>
    <row r="487" spans="1:5" ht="15" x14ac:dyDescent="0.25">
      <c r="A487" s="191" t="s">
        <v>1061</v>
      </c>
      <c r="B487" s="184" t="s">
        <v>1059</v>
      </c>
      <c r="C487" s="184" t="s">
        <v>120</v>
      </c>
      <c r="D487" s="184" t="s">
        <v>786</v>
      </c>
      <c r="E487" s="192" t="s">
        <v>386</v>
      </c>
    </row>
    <row r="488" spans="1:5" ht="15" x14ac:dyDescent="0.25">
      <c r="A488" s="191" t="s">
        <v>1062</v>
      </c>
      <c r="B488" s="184" t="s">
        <v>1059</v>
      </c>
      <c r="C488" s="184" t="s">
        <v>120</v>
      </c>
      <c r="D488" s="184" t="s">
        <v>786</v>
      </c>
      <c r="E488" s="192" t="s">
        <v>386</v>
      </c>
    </row>
    <row r="489" spans="1:5" ht="15" x14ac:dyDescent="0.25">
      <c r="A489" s="191" t="s">
        <v>1063</v>
      </c>
      <c r="B489" s="184" t="s">
        <v>1059</v>
      </c>
      <c r="C489" s="184" t="s">
        <v>120</v>
      </c>
      <c r="D489" s="184" t="s">
        <v>786</v>
      </c>
      <c r="E489" s="192" t="s">
        <v>386</v>
      </c>
    </row>
    <row r="490" spans="1:5" ht="15" x14ac:dyDescent="0.25">
      <c r="A490" s="191" t="s">
        <v>1064</v>
      </c>
      <c r="B490" s="184" t="s">
        <v>1059</v>
      </c>
      <c r="C490" s="184" t="s">
        <v>120</v>
      </c>
      <c r="D490" s="184" t="s">
        <v>786</v>
      </c>
      <c r="E490" s="192" t="s">
        <v>386</v>
      </c>
    </row>
    <row r="491" spans="1:5" ht="15" x14ac:dyDescent="0.25">
      <c r="A491" s="191" t="s">
        <v>1065</v>
      </c>
      <c r="B491" s="184" t="s">
        <v>1066</v>
      </c>
      <c r="C491" s="184" t="s">
        <v>120</v>
      </c>
      <c r="D491" s="184" t="s">
        <v>786</v>
      </c>
      <c r="E491" s="192" t="s">
        <v>122</v>
      </c>
    </row>
    <row r="492" spans="1:5" ht="15" x14ac:dyDescent="0.25">
      <c r="A492" s="191" t="s">
        <v>1067</v>
      </c>
      <c r="B492" s="184" t="s">
        <v>1068</v>
      </c>
      <c r="C492" s="184" t="s">
        <v>120</v>
      </c>
      <c r="D492" s="184" t="s">
        <v>786</v>
      </c>
      <c r="E492" s="192" t="s">
        <v>122</v>
      </c>
    </row>
    <row r="493" spans="1:5" ht="15" x14ac:dyDescent="0.25">
      <c r="A493" s="191" t="s">
        <v>1069</v>
      </c>
      <c r="B493" s="184" t="s">
        <v>1070</v>
      </c>
      <c r="C493" s="184" t="s">
        <v>120</v>
      </c>
      <c r="D493" s="184" t="s">
        <v>786</v>
      </c>
      <c r="E493" s="192" t="s">
        <v>122</v>
      </c>
    </row>
    <row r="494" spans="1:5" ht="15" x14ac:dyDescent="0.25">
      <c r="A494" s="191" t="s">
        <v>1071</v>
      </c>
      <c r="B494" s="184" t="s">
        <v>1072</v>
      </c>
      <c r="C494" s="184" t="s">
        <v>120</v>
      </c>
      <c r="D494" s="184" t="s">
        <v>786</v>
      </c>
      <c r="E494" s="192" t="s">
        <v>122</v>
      </c>
    </row>
    <row r="495" spans="1:5" ht="15" x14ac:dyDescent="0.25">
      <c r="A495" s="191" t="s">
        <v>1073</v>
      </c>
      <c r="B495" s="184" t="s">
        <v>1074</v>
      </c>
      <c r="C495" s="184" t="s">
        <v>120</v>
      </c>
      <c r="D495" s="184" t="s">
        <v>786</v>
      </c>
      <c r="E495" s="192" t="s">
        <v>122</v>
      </c>
    </row>
    <row r="496" spans="1:5" ht="15" x14ac:dyDescent="0.25">
      <c r="A496" s="191" t="s">
        <v>1075</v>
      </c>
      <c r="B496" s="184" t="s">
        <v>1076</v>
      </c>
      <c r="C496" s="184" t="s">
        <v>120</v>
      </c>
      <c r="D496" s="184" t="s">
        <v>786</v>
      </c>
      <c r="E496" s="192" t="s">
        <v>122</v>
      </c>
    </row>
    <row r="497" spans="1:5" ht="15" x14ac:dyDescent="0.25">
      <c r="A497" s="191" t="s">
        <v>1077</v>
      </c>
      <c r="B497" s="184" t="s">
        <v>1078</v>
      </c>
      <c r="C497" s="184" t="s">
        <v>120</v>
      </c>
      <c r="D497" s="184" t="s">
        <v>786</v>
      </c>
      <c r="E497" s="192" t="s">
        <v>122</v>
      </c>
    </row>
    <row r="498" spans="1:5" ht="15" x14ac:dyDescent="0.25">
      <c r="A498" s="191" t="s">
        <v>1079</v>
      </c>
      <c r="B498" s="184" t="s">
        <v>1080</v>
      </c>
      <c r="C498" s="184" t="s">
        <v>120</v>
      </c>
      <c r="D498" s="184" t="s">
        <v>786</v>
      </c>
      <c r="E498" s="192" t="s">
        <v>122</v>
      </c>
    </row>
    <row r="499" spans="1:5" ht="15" x14ac:dyDescent="0.25">
      <c r="A499" s="191" t="s">
        <v>1081</v>
      </c>
      <c r="B499" s="184" t="s">
        <v>1082</v>
      </c>
      <c r="C499" s="184" t="s">
        <v>120</v>
      </c>
      <c r="D499" s="184" t="s">
        <v>786</v>
      </c>
      <c r="E499" s="192" t="s">
        <v>122</v>
      </c>
    </row>
    <row r="500" spans="1:5" ht="15" x14ac:dyDescent="0.25">
      <c r="A500" s="191" t="s">
        <v>1083</v>
      </c>
      <c r="B500" s="184" t="s">
        <v>1084</v>
      </c>
      <c r="C500" s="184" t="s">
        <v>120</v>
      </c>
      <c r="D500" s="184" t="s">
        <v>786</v>
      </c>
      <c r="E500" s="192" t="s">
        <v>122</v>
      </c>
    </row>
    <row r="501" spans="1:5" ht="15" x14ac:dyDescent="0.25">
      <c r="A501" s="191" t="s">
        <v>1085</v>
      </c>
      <c r="B501" s="184" t="s">
        <v>1086</v>
      </c>
      <c r="C501" s="184" t="s">
        <v>120</v>
      </c>
      <c r="D501" s="184" t="s">
        <v>786</v>
      </c>
      <c r="E501" s="192" t="s">
        <v>122</v>
      </c>
    </row>
    <row r="502" spans="1:5" ht="15" x14ac:dyDescent="0.25">
      <c r="A502" s="191" t="s">
        <v>1087</v>
      </c>
      <c r="B502" s="184" t="s">
        <v>1088</v>
      </c>
      <c r="C502" s="184" t="s">
        <v>120</v>
      </c>
      <c r="D502" s="184" t="s">
        <v>786</v>
      </c>
      <c r="E502" s="192" t="s">
        <v>122</v>
      </c>
    </row>
    <row r="503" spans="1:5" ht="15" x14ac:dyDescent="0.25">
      <c r="A503" s="191" t="s">
        <v>1089</v>
      </c>
      <c r="B503" s="184" t="s">
        <v>1090</v>
      </c>
      <c r="C503" s="184" t="s">
        <v>120</v>
      </c>
      <c r="D503" s="184" t="s">
        <v>786</v>
      </c>
      <c r="E503" s="192" t="s">
        <v>122</v>
      </c>
    </row>
    <row r="504" spans="1:5" ht="15" x14ac:dyDescent="0.25">
      <c r="A504" s="191" t="s">
        <v>1091</v>
      </c>
      <c r="B504" s="184" t="s">
        <v>1092</v>
      </c>
      <c r="C504" s="184" t="s">
        <v>120</v>
      </c>
      <c r="D504" s="184" t="s">
        <v>786</v>
      </c>
      <c r="E504" s="192" t="s">
        <v>122</v>
      </c>
    </row>
    <row r="505" spans="1:5" ht="15" x14ac:dyDescent="0.25">
      <c r="A505" s="191" t="s">
        <v>1093</v>
      </c>
      <c r="B505" s="184" t="s">
        <v>1094</v>
      </c>
      <c r="C505" s="184" t="s">
        <v>120</v>
      </c>
      <c r="D505" s="184" t="s">
        <v>786</v>
      </c>
      <c r="E505" s="192" t="s">
        <v>122</v>
      </c>
    </row>
    <row r="506" spans="1:5" ht="15" x14ac:dyDescent="0.25">
      <c r="A506" s="191" t="s">
        <v>1095</v>
      </c>
      <c r="B506" s="184" t="s">
        <v>1096</v>
      </c>
      <c r="C506" s="184" t="s">
        <v>120</v>
      </c>
      <c r="D506" s="184" t="s">
        <v>786</v>
      </c>
      <c r="E506" s="192" t="s">
        <v>122</v>
      </c>
    </row>
    <row r="507" spans="1:5" ht="15" x14ac:dyDescent="0.25">
      <c r="A507" s="191" t="s">
        <v>1097</v>
      </c>
      <c r="B507" s="184" t="s">
        <v>1098</v>
      </c>
      <c r="C507" s="184" t="s">
        <v>120</v>
      </c>
      <c r="D507" s="184" t="s">
        <v>786</v>
      </c>
      <c r="E507" s="192" t="s">
        <v>122</v>
      </c>
    </row>
    <row r="508" spans="1:5" ht="15" x14ac:dyDescent="0.25">
      <c r="A508" s="191" t="s">
        <v>1099</v>
      </c>
      <c r="B508" s="184" t="s">
        <v>1100</v>
      </c>
      <c r="C508" s="184" t="s">
        <v>120</v>
      </c>
      <c r="D508" s="184" t="s">
        <v>786</v>
      </c>
      <c r="E508" s="192" t="s">
        <v>122</v>
      </c>
    </row>
    <row r="509" spans="1:5" ht="15" x14ac:dyDescent="0.25">
      <c r="A509" s="191" t="s">
        <v>1101</v>
      </c>
      <c r="B509" s="184" t="s">
        <v>1102</v>
      </c>
      <c r="C509" s="184" t="s">
        <v>120</v>
      </c>
      <c r="D509" s="184" t="s">
        <v>786</v>
      </c>
      <c r="E509" s="192" t="s">
        <v>122</v>
      </c>
    </row>
    <row r="510" spans="1:5" ht="15" x14ac:dyDescent="0.25">
      <c r="A510" s="191" t="s">
        <v>1103</v>
      </c>
      <c r="B510" s="184" t="s">
        <v>1104</v>
      </c>
      <c r="C510" s="184" t="s">
        <v>120</v>
      </c>
      <c r="D510" s="184" t="s">
        <v>786</v>
      </c>
      <c r="E510" s="192" t="s">
        <v>122</v>
      </c>
    </row>
    <row r="511" spans="1:5" ht="15" x14ac:dyDescent="0.25">
      <c r="A511" s="191" t="s">
        <v>1105</v>
      </c>
      <c r="B511" s="184" t="s">
        <v>1106</v>
      </c>
      <c r="C511" s="184" t="s">
        <v>120</v>
      </c>
      <c r="D511" s="184" t="s">
        <v>786</v>
      </c>
      <c r="E511" s="192" t="s">
        <v>122</v>
      </c>
    </row>
    <row r="512" spans="1:5" ht="15" x14ac:dyDescent="0.25">
      <c r="A512" s="191" t="s">
        <v>1107</v>
      </c>
      <c r="B512" s="184" t="s">
        <v>1106</v>
      </c>
      <c r="C512" s="184" t="s">
        <v>120</v>
      </c>
      <c r="D512" s="184" t="s">
        <v>786</v>
      </c>
      <c r="E512" s="192" t="s">
        <v>386</v>
      </c>
    </row>
    <row r="513" spans="1:5" ht="15" x14ac:dyDescent="0.25">
      <c r="A513" s="191" t="s">
        <v>1108</v>
      </c>
      <c r="B513" s="184" t="s">
        <v>1106</v>
      </c>
      <c r="C513" s="184" t="s">
        <v>120</v>
      </c>
      <c r="D513" s="184" t="s">
        <v>786</v>
      </c>
      <c r="E513" s="192" t="s">
        <v>386</v>
      </c>
    </row>
    <row r="514" spans="1:5" ht="15" x14ac:dyDescent="0.25">
      <c r="A514" s="191" t="s">
        <v>1109</v>
      </c>
      <c r="B514" s="184" t="s">
        <v>1106</v>
      </c>
      <c r="C514" s="184" t="s">
        <v>120</v>
      </c>
      <c r="D514" s="184" t="s">
        <v>786</v>
      </c>
      <c r="E514" s="192" t="s">
        <v>386</v>
      </c>
    </row>
    <row r="515" spans="1:5" ht="15" x14ac:dyDescent="0.25">
      <c r="A515" s="191" t="s">
        <v>1110</v>
      </c>
      <c r="B515" s="184" t="s">
        <v>1106</v>
      </c>
      <c r="C515" s="184" t="s">
        <v>120</v>
      </c>
      <c r="D515" s="184" t="s">
        <v>786</v>
      </c>
      <c r="E515" s="192" t="s">
        <v>386</v>
      </c>
    </row>
    <row r="516" spans="1:5" ht="15" x14ac:dyDescent="0.25">
      <c r="A516" s="191" t="s">
        <v>1111</v>
      </c>
      <c r="B516" s="184" t="s">
        <v>1106</v>
      </c>
      <c r="C516" s="184" t="s">
        <v>120</v>
      </c>
      <c r="D516" s="184" t="s">
        <v>786</v>
      </c>
      <c r="E516" s="192" t="s">
        <v>386</v>
      </c>
    </row>
    <row r="517" spans="1:5" ht="15" x14ac:dyDescent="0.25">
      <c r="A517" s="191" t="s">
        <v>1112</v>
      </c>
      <c r="B517" s="184" t="s">
        <v>1113</v>
      </c>
      <c r="C517" s="184" t="s">
        <v>120</v>
      </c>
      <c r="D517" s="184" t="s">
        <v>786</v>
      </c>
      <c r="E517" s="192" t="s">
        <v>122</v>
      </c>
    </row>
    <row r="518" spans="1:5" ht="15" x14ac:dyDescent="0.25">
      <c r="A518" s="191" t="s">
        <v>1114</v>
      </c>
      <c r="B518" s="184" t="s">
        <v>1115</v>
      </c>
      <c r="C518" s="184" t="s">
        <v>120</v>
      </c>
      <c r="D518" s="184" t="s">
        <v>786</v>
      </c>
      <c r="E518" s="192" t="s">
        <v>122</v>
      </c>
    </row>
    <row r="519" spans="1:5" ht="15" x14ac:dyDescent="0.25">
      <c r="A519" s="191" t="s">
        <v>1116</v>
      </c>
      <c r="B519" s="184" t="s">
        <v>1115</v>
      </c>
      <c r="C519" s="184" t="s">
        <v>120</v>
      </c>
      <c r="D519" s="184" t="s">
        <v>786</v>
      </c>
      <c r="E519" s="192" t="s">
        <v>386</v>
      </c>
    </row>
    <row r="520" spans="1:5" ht="15" x14ac:dyDescent="0.25">
      <c r="A520" s="191" t="s">
        <v>1117</v>
      </c>
      <c r="B520" s="184" t="s">
        <v>1115</v>
      </c>
      <c r="C520" s="184" t="s">
        <v>120</v>
      </c>
      <c r="D520" s="184" t="s">
        <v>786</v>
      </c>
      <c r="E520" s="192" t="s">
        <v>386</v>
      </c>
    </row>
    <row r="521" spans="1:5" ht="15" x14ac:dyDescent="0.25">
      <c r="A521" s="191" t="s">
        <v>1118</v>
      </c>
      <c r="B521" s="184" t="s">
        <v>1115</v>
      </c>
      <c r="C521" s="184" t="s">
        <v>120</v>
      </c>
      <c r="D521" s="184" t="s">
        <v>786</v>
      </c>
      <c r="E521" s="192" t="s">
        <v>386</v>
      </c>
    </row>
    <row r="522" spans="1:5" ht="15" x14ac:dyDescent="0.25">
      <c r="A522" s="191" t="s">
        <v>1119</v>
      </c>
      <c r="B522" s="184" t="s">
        <v>1115</v>
      </c>
      <c r="C522" s="184" t="s">
        <v>120</v>
      </c>
      <c r="D522" s="184" t="s">
        <v>786</v>
      </c>
      <c r="E522" s="192" t="s">
        <v>386</v>
      </c>
    </row>
    <row r="523" spans="1:5" ht="15" x14ac:dyDescent="0.25">
      <c r="A523" s="191" t="s">
        <v>1120</v>
      </c>
      <c r="B523" s="184" t="s">
        <v>1115</v>
      </c>
      <c r="C523" s="184" t="s">
        <v>120</v>
      </c>
      <c r="D523" s="184" t="s">
        <v>786</v>
      </c>
      <c r="E523" s="192" t="s">
        <v>386</v>
      </c>
    </row>
    <row r="524" spans="1:5" ht="15" x14ac:dyDescent="0.25">
      <c r="A524" s="191" t="s">
        <v>1121</v>
      </c>
      <c r="B524" s="184" t="s">
        <v>1122</v>
      </c>
      <c r="C524" s="184" t="s">
        <v>120</v>
      </c>
      <c r="D524" s="184" t="s">
        <v>786</v>
      </c>
      <c r="E524" s="192" t="s">
        <v>122</v>
      </c>
    </row>
    <row r="525" spans="1:5" ht="15" x14ac:dyDescent="0.25">
      <c r="A525" s="191" t="s">
        <v>1123</v>
      </c>
      <c r="B525" s="184" t="s">
        <v>1122</v>
      </c>
      <c r="C525" s="184" t="s">
        <v>120</v>
      </c>
      <c r="D525" s="184" t="s">
        <v>786</v>
      </c>
      <c r="E525" s="192" t="s">
        <v>386</v>
      </c>
    </row>
    <row r="526" spans="1:5" ht="15" x14ac:dyDescent="0.25">
      <c r="A526" s="191" t="s">
        <v>1124</v>
      </c>
      <c r="B526" s="184" t="s">
        <v>1122</v>
      </c>
      <c r="C526" s="184" t="s">
        <v>120</v>
      </c>
      <c r="D526" s="184" t="s">
        <v>786</v>
      </c>
      <c r="E526" s="192" t="s">
        <v>386</v>
      </c>
    </row>
    <row r="527" spans="1:5" ht="15" x14ac:dyDescent="0.25">
      <c r="A527" s="191" t="s">
        <v>1125</v>
      </c>
      <c r="B527" s="184" t="s">
        <v>1122</v>
      </c>
      <c r="C527" s="184" t="s">
        <v>120</v>
      </c>
      <c r="D527" s="184" t="s">
        <v>786</v>
      </c>
      <c r="E527" s="192" t="s">
        <v>386</v>
      </c>
    </row>
    <row r="528" spans="1:5" ht="15" x14ac:dyDescent="0.25">
      <c r="A528" s="191" t="s">
        <v>1126</v>
      </c>
      <c r="B528" s="184" t="s">
        <v>1122</v>
      </c>
      <c r="C528" s="184" t="s">
        <v>120</v>
      </c>
      <c r="D528" s="184" t="s">
        <v>786</v>
      </c>
      <c r="E528" s="192" t="s">
        <v>386</v>
      </c>
    </row>
    <row r="529" spans="1:5" ht="15" x14ac:dyDescent="0.25">
      <c r="A529" s="191" t="s">
        <v>1127</v>
      </c>
      <c r="B529" s="184" t="s">
        <v>1122</v>
      </c>
      <c r="C529" s="184" t="s">
        <v>120</v>
      </c>
      <c r="D529" s="184" t="s">
        <v>786</v>
      </c>
      <c r="E529" s="192" t="s">
        <v>386</v>
      </c>
    </row>
    <row r="530" spans="1:5" ht="15" x14ac:dyDescent="0.25">
      <c r="A530" s="191" t="s">
        <v>1128</v>
      </c>
      <c r="B530" s="184" t="s">
        <v>1129</v>
      </c>
      <c r="C530" s="184" t="s">
        <v>120</v>
      </c>
      <c r="D530" s="184" t="s">
        <v>786</v>
      </c>
      <c r="E530" s="192" t="s">
        <v>122</v>
      </c>
    </row>
    <row r="531" spans="1:5" ht="15" x14ac:dyDescent="0.25">
      <c r="A531" s="191" t="s">
        <v>1130</v>
      </c>
      <c r="B531" s="184" t="s">
        <v>1131</v>
      </c>
      <c r="C531" s="184" t="s">
        <v>120</v>
      </c>
      <c r="D531" s="184" t="s">
        <v>786</v>
      </c>
      <c r="E531" s="192" t="s">
        <v>122</v>
      </c>
    </row>
    <row r="532" spans="1:5" ht="15" x14ac:dyDescent="0.25">
      <c r="A532" s="191" t="s">
        <v>1132</v>
      </c>
      <c r="B532" s="184" t="s">
        <v>1133</v>
      </c>
      <c r="C532" s="184" t="s">
        <v>120</v>
      </c>
      <c r="D532" s="184" t="s">
        <v>786</v>
      </c>
      <c r="E532" s="192" t="s">
        <v>122</v>
      </c>
    </row>
    <row r="533" spans="1:5" ht="15" x14ac:dyDescent="0.25">
      <c r="A533" s="191" t="s">
        <v>1134</v>
      </c>
      <c r="B533" s="184" t="s">
        <v>1135</v>
      </c>
      <c r="C533" s="184" t="s">
        <v>120</v>
      </c>
      <c r="D533" s="184" t="s">
        <v>786</v>
      </c>
      <c r="E533" s="192" t="s">
        <v>122</v>
      </c>
    </row>
    <row r="534" spans="1:5" ht="15" x14ac:dyDescent="0.25">
      <c r="A534" s="191" t="s">
        <v>1136</v>
      </c>
      <c r="B534" s="184" t="s">
        <v>1137</v>
      </c>
      <c r="C534" s="184" t="s">
        <v>120</v>
      </c>
      <c r="D534" s="184" t="s">
        <v>786</v>
      </c>
      <c r="E534" s="192" t="s">
        <v>122</v>
      </c>
    </row>
    <row r="535" spans="1:5" ht="15" x14ac:dyDescent="0.25">
      <c r="A535" s="191" t="s">
        <v>1138</v>
      </c>
      <c r="B535" s="184" t="s">
        <v>1139</v>
      </c>
      <c r="C535" s="184" t="s">
        <v>120</v>
      </c>
      <c r="D535" s="184" t="s">
        <v>786</v>
      </c>
      <c r="E535" s="192" t="s">
        <v>122</v>
      </c>
    </row>
    <row r="536" spans="1:5" ht="15" x14ac:dyDescent="0.25">
      <c r="A536" s="191" t="s">
        <v>1140</v>
      </c>
      <c r="B536" s="184" t="s">
        <v>1141</v>
      </c>
      <c r="C536" s="184" t="s">
        <v>120</v>
      </c>
      <c r="D536" s="184" t="s">
        <v>786</v>
      </c>
      <c r="E536" s="192" t="s">
        <v>122</v>
      </c>
    </row>
    <row r="537" spans="1:5" ht="15" x14ac:dyDescent="0.25">
      <c r="A537" s="191" t="s">
        <v>1142</v>
      </c>
      <c r="B537" s="184" t="s">
        <v>1143</v>
      </c>
      <c r="C537" s="184" t="s">
        <v>120</v>
      </c>
      <c r="D537" s="184" t="s">
        <v>786</v>
      </c>
      <c r="E537" s="192" t="s">
        <v>122</v>
      </c>
    </row>
    <row r="538" spans="1:5" ht="15" x14ac:dyDescent="0.25">
      <c r="A538" s="191" t="s">
        <v>1144</v>
      </c>
      <c r="B538" s="184" t="s">
        <v>1145</v>
      </c>
      <c r="C538" s="184" t="s">
        <v>120</v>
      </c>
      <c r="D538" s="184" t="s">
        <v>786</v>
      </c>
      <c r="E538" s="192" t="s">
        <v>122</v>
      </c>
    </row>
    <row r="539" spans="1:5" ht="15" x14ac:dyDescent="0.25">
      <c r="A539" s="191" t="s">
        <v>1146</v>
      </c>
      <c r="B539" s="184" t="s">
        <v>1147</v>
      </c>
      <c r="C539" s="184" t="s">
        <v>120</v>
      </c>
      <c r="D539" s="184" t="s">
        <v>786</v>
      </c>
      <c r="E539" s="192" t="s">
        <v>122</v>
      </c>
    </row>
    <row r="540" spans="1:5" ht="15" x14ac:dyDescent="0.25">
      <c r="A540" s="191" t="s">
        <v>1148</v>
      </c>
      <c r="B540" s="184" t="s">
        <v>1149</v>
      </c>
      <c r="C540" s="184" t="s">
        <v>120</v>
      </c>
      <c r="D540" s="184" t="s">
        <v>786</v>
      </c>
      <c r="E540" s="192" t="s">
        <v>122</v>
      </c>
    </row>
    <row r="541" spans="1:5" ht="15" x14ac:dyDescent="0.25">
      <c r="A541" s="191" t="s">
        <v>1150</v>
      </c>
      <c r="B541" s="184" t="s">
        <v>1151</v>
      </c>
      <c r="C541" s="184" t="s">
        <v>120</v>
      </c>
      <c r="D541" s="184" t="s">
        <v>786</v>
      </c>
      <c r="E541" s="192" t="s">
        <v>122</v>
      </c>
    </row>
    <row r="542" spans="1:5" ht="15" x14ac:dyDescent="0.25">
      <c r="A542" s="191" t="s">
        <v>1152</v>
      </c>
      <c r="B542" s="184" t="s">
        <v>1153</v>
      </c>
      <c r="C542" s="184" t="s">
        <v>120</v>
      </c>
      <c r="D542" s="184" t="s">
        <v>786</v>
      </c>
      <c r="E542" s="192" t="s">
        <v>122</v>
      </c>
    </row>
    <row r="543" spans="1:5" ht="15" x14ac:dyDescent="0.25">
      <c r="A543" s="191" t="s">
        <v>1154</v>
      </c>
      <c r="B543" s="184" t="s">
        <v>1155</v>
      </c>
      <c r="C543" s="184" t="s">
        <v>120</v>
      </c>
      <c r="D543" s="184" t="s">
        <v>786</v>
      </c>
      <c r="E543" s="192" t="s">
        <v>122</v>
      </c>
    </row>
    <row r="544" spans="1:5" ht="15" x14ac:dyDescent="0.25">
      <c r="A544" s="191" t="s">
        <v>1156</v>
      </c>
      <c r="B544" s="184" t="s">
        <v>1157</v>
      </c>
      <c r="C544" s="184" t="s">
        <v>120</v>
      </c>
      <c r="D544" s="184" t="s">
        <v>786</v>
      </c>
      <c r="E544" s="192" t="s">
        <v>122</v>
      </c>
    </row>
    <row r="545" spans="1:5" ht="15" x14ac:dyDescent="0.25">
      <c r="A545" s="191" t="s">
        <v>1158</v>
      </c>
      <c r="B545" s="184" t="s">
        <v>1159</v>
      </c>
      <c r="C545" s="184" t="s">
        <v>120</v>
      </c>
      <c r="D545" s="184" t="s">
        <v>786</v>
      </c>
      <c r="E545" s="192" t="s">
        <v>122</v>
      </c>
    </row>
    <row r="546" spans="1:5" ht="15" x14ac:dyDescent="0.25">
      <c r="A546" s="191" t="s">
        <v>1160</v>
      </c>
      <c r="B546" s="184" t="s">
        <v>1161</v>
      </c>
      <c r="C546" s="184" t="s">
        <v>120</v>
      </c>
      <c r="D546" s="184" t="s">
        <v>786</v>
      </c>
      <c r="E546" s="192" t="s">
        <v>122</v>
      </c>
    </row>
    <row r="547" spans="1:5" ht="15" x14ac:dyDescent="0.25">
      <c r="A547" s="191" t="s">
        <v>1162</v>
      </c>
      <c r="B547" s="184" t="s">
        <v>1163</v>
      </c>
      <c r="C547" s="184" t="s">
        <v>120</v>
      </c>
      <c r="D547" s="184" t="s">
        <v>786</v>
      </c>
      <c r="E547" s="192" t="s">
        <v>122</v>
      </c>
    </row>
    <row r="548" spans="1:5" ht="15" x14ac:dyDescent="0.25">
      <c r="A548" s="191" t="s">
        <v>1164</v>
      </c>
      <c r="B548" s="184" t="s">
        <v>1165</v>
      </c>
      <c r="C548" s="184" t="s">
        <v>120</v>
      </c>
      <c r="D548" s="184" t="s">
        <v>786</v>
      </c>
      <c r="E548" s="192" t="s">
        <v>122</v>
      </c>
    </row>
    <row r="549" spans="1:5" ht="15" x14ac:dyDescent="0.25">
      <c r="A549" s="191" t="s">
        <v>1166</v>
      </c>
      <c r="B549" s="184" t="s">
        <v>1167</v>
      </c>
      <c r="C549" s="184" t="s">
        <v>120</v>
      </c>
      <c r="D549" s="184" t="s">
        <v>786</v>
      </c>
      <c r="E549" s="192" t="s">
        <v>122</v>
      </c>
    </row>
    <row r="550" spans="1:5" ht="15" x14ac:dyDescent="0.25">
      <c r="A550" s="191" t="s">
        <v>1168</v>
      </c>
      <c r="B550" s="184" t="s">
        <v>1169</v>
      </c>
      <c r="C550" s="184" t="s">
        <v>120</v>
      </c>
      <c r="D550" s="184" t="s">
        <v>786</v>
      </c>
      <c r="E550" s="192" t="s">
        <v>122</v>
      </c>
    </row>
    <row r="551" spans="1:5" ht="15" x14ac:dyDescent="0.25">
      <c r="A551" s="191" t="s">
        <v>1170</v>
      </c>
      <c r="B551" s="184" t="s">
        <v>1171</v>
      </c>
      <c r="C551" s="184" t="s">
        <v>120</v>
      </c>
      <c r="D551" s="184" t="s">
        <v>786</v>
      </c>
      <c r="E551" s="192" t="s">
        <v>122</v>
      </c>
    </row>
    <row r="552" spans="1:5" ht="15" x14ac:dyDescent="0.25">
      <c r="A552" s="191" t="s">
        <v>1172</v>
      </c>
      <c r="B552" s="184" t="s">
        <v>1173</v>
      </c>
      <c r="C552" s="184" t="s">
        <v>120</v>
      </c>
      <c r="D552" s="184" t="s">
        <v>786</v>
      </c>
      <c r="E552" s="192" t="s">
        <v>122</v>
      </c>
    </row>
    <row r="553" spans="1:5" ht="15" x14ac:dyDescent="0.25">
      <c r="A553" s="191" t="s">
        <v>1174</v>
      </c>
      <c r="B553" s="184" t="s">
        <v>1175</v>
      </c>
      <c r="C553" s="184" t="s">
        <v>120</v>
      </c>
      <c r="D553" s="184" t="s">
        <v>786</v>
      </c>
      <c r="E553" s="192" t="s">
        <v>122</v>
      </c>
    </row>
    <row r="554" spans="1:5" ht="15" x14ac:dyDescent="0.25">
      <c r="A554" s="191" t="s">
        <v>1176</v>
      </c>
      <c r="B554" s="184" t="s">
        <v>1177</v>
      </c>
      <c r="C554" s="184" t="s">
        <v>120</v>
      </c>
      <c r="D554" s="184" t="s">
        <v>786</v>
      </c>
      <c r="E554" s="192" t="s">
        <v>122</v>
      </c>
    </row>
    <row r="555" spans="1:5" ht="15" x14ac:dyDescent="0.25">
      <c r="A555" s="191" t="s">
        <v>1178</v>
      </c>
      <c r="B555" s="184" t="s">
        <v>1179</v>
      </c>
      <c r="C555" s="184" t="s">
        <v>120</v>
      </c>
      <c r="D555" s="184" t="s">
        <v>786</v>
      </c>
      <c r="E555" s="192" t="s">
        <v>122</v>
      </c>
    </row>
    <row r="556" spans="1:5" ht="15" x14ac:dyDescent="0.25">
      <c r="A556" s="191" t="s">
        <v>1180</v>
      </c>
      <c r="B556" s="184" t="s">
        <v>1181</v>
      </c>
      <c r="C556" s="184" t="s">
        <v>120</v>
      </c>
      <c r="D556" s="184" t="s">
        <v>786</v>
      </c>
      <c r="E556" s="192" t="s">
        <v>122</v>
      </c>
    </row>
    <row r="557" spans="1:5" ht="15" x14ac:dyDescent="0.25">
      <c r="A557" s="191" t="s">
        <v>1182</v>
      </c>
      <c r="B557" s="184" t="s">
        <v>1183</v>
      </c>
      <c r="C557" s="184" t="s">
        <v>120</v>
      </c>
      <c r="D557" s="184" t="s">
        <v>786</v>
      </c>
      <c r="E557" s="192" t="s">
        <v>122</v>
      </c>
    </row>
    <row r="558" spans="1:5" ht="15" x14ac:dyDescent="0.25">
      <c r="A558" s="191" t="s">
        <v>1184</v>
      </c>
      <c r="B558" s="184" t="s">
        <v>1185</v>
      </c>
      <c r="C558" s="184" t="s">
        <v>120</v>
      </c>
      <c r="D558" s="184" t="s">
        <v>786</v>
      </c>
      <c r="E558" s="192" t="s">
        <v>122</v>
      </c>
    </row>
    <row r="559" spans="1:5" ht="15" x14ac:dyDescent="0.25">
      <c r="A559" s="191" t="s">
        <v>1186</v>
      </c>
      <c r="B559" s="184" t="s">
        <v>1187</v>
      </c>
      <c r="C559" s="184" t="s">
        <v>120</v>
      </c>
      <c r="D559" s="184" t="s">
        <v>786</v>
      </c>
      <c r="E559" s="192" t="s">
        <v>122</v>
      </c>
    </row>
    <row r="560" spans="1:5" ht="15" x14ac:dyDescent="0.25">
      <c r="A560" s="191" t="s">
        <v>1188</v>
      </c>
      <c r="B560" s="184" t="s">
        <v>1189</v>
      </c>
      <c r="C560" s="184" t="s">
        <v>120</v>
      </c>
      <c r="D560" s="184" t="s">
        <v>786</v>
      </c>
      <c r="E560" s="192" t="s">
        <v>122</v>
      </c>
    </row>
    <row r="561" spans="1:5" ht="15" x14ac:dyDescent="0.25">
      <c r="A561" s="191" t="s">
        <v>1190</v>
      </c>
      <c r="B561" s="184" t="s">
        <v>1191</v>
      </c>
      <c r="C561" s="184" t="s">
        <v>120</v>
      </c>
      <c r="D561" s="184" t="s">
        <v>786</v>
      </c>
      <c r="E561" s="192" t="s">
        <v>122</v>
      </c>
    </row>
    <row r="562" spans="1:5" ht="15" x14ac:dyDescent="0.25">
      <c r="A562" s="191" t="s">
        <v>1192</v>
      </c>
      <c r="B562" s="184" t="s">
        <v>1193</v>
      </c>
      <c r="C562" s="184" t="s">
        <v>120</v>
      </c>
      <c r="D562" s="184" t="s">
        <v>786</v>
      </c>
      <c r="E562" s="192" t="s">
        <v>122</v>
      </c>
    </row>
    <row r="563" spans="1:5" ht="15" x14ac:dyDescent="0.25">
      <c r="A563" s="191" t="s">
        <v>1194</v>
      </c>
      <c r="B563" s="184" t="s">
        <v>1195</v>
      </c>
      <c r="C563" s="184" t="s">
        <v>120</v>
      </c>
      <c r="D563" s="184" t="s">
        <v>786</v>
      </c>
      <c r="E563" s="192" t="s">
        <v>122</v>
      </c>
    </row>
    <row r="564" spans="1:5" ht="15" x14ac:dyDescent="0.25">
      <c r="A564" s="191" t="s">
        <v>1196</v>
      </c>
      <c r="B564" s="184" t="s">
        <v>1197</v>
      </c>
      <c r="C564" s="184" t="s">
        <v>120</v>
      </c>
      <c r="D564" s="184" t="s">
        <v>786</v>
      </c>
      <c r="E564" s="192" t="s">
        <v>122</v>
      </c>
    </row>
    <row r="565" spans="1:5" ht="15" x14ac:dyDescent="0.25">
      <c r="A565" s="191" t="s">
        <v>1198</v>
      </c>
      <c r="B565" s="184" t="s">
        <v>1199</v>
      </c>
      <c r="C565" s="184" t="s">
        <v>120</v>
      </c>
      <c r="D565" s="184" t="s">
        <v>786</v>
      </c>
      <c r="E565" s="192" t="s">
        <v>122</v>
      </c>
    </row>
    <row r="566" spans="1:5" ht="15" x14ac:dyDescent="0.25">
      <c r="A566" s="191" t="s">
        <v>1200</v>
      </c>
      <c r="B566" s="184" t="s">
        <v>1201</v>
      </c>
      <c r="C566" s="184" t="s">
        <v>120</v>
      </c>
      <c r="D566" s="184" t="s">
        <v>786</v>
      </c>
      <c r="E566" s="192" t="s">
        <v>122</v>
      </c>
    </row>
    <row r="567" spans="1:5" ht="15" x14ac:dyDescent="0.25">
      <c r="A567" s="191" t="s">
        <v>1202</v>
      </c>
      <c r="B567" s="184" t="s">
        <v>1203</v>
      </c>
      <c r="C567" s="184" t="s">
        <v>120</v>
      </c>
      <c r="D567" s="184" t="s">
        <v>786</v>
      </c>
      <c r="E567" s="192" t="s">
        <v>122</v>
      </c>
    </row>
    <row r="568" spans="1:5" ht="15" x14ac:dyDescent="0.25">
      <c r="A568" s="191" t="s">
        <v>1204</v>
      </c>
      <c r="B568" s="184" t="s">
        <v>1205</v>
      </c>
      <c r="C568" s="184" t="s">
        <v>120</v>
      </c>
      <c r="D568" s="184" t="s">
        <v>786</v>
      </c>
      <c r="E568" s="192" t="s">
        <v>122</v>
      </c>
    </row>
    <row r="569" spans="1:5" ht="15" x14ac:dyDescent="0.25">
      <c r="A569" s="191" t="s">
        <v>1206</v>
      </c>
      <c r="B569" s="184" t="s">
        <v>1207</v>
      </c>
      <c r="C569" s="184" t="s">
        <v>120</v>
      </c>
      <c r="D569" s="184" t="s">
        <v>786</v>
      </c>
      <c r="E569" s="192" t="s">
        <v>122</v>
      </c>
    </row>
    <row r="570" spans="1:5" ht="15" x14ac:dyDescent="0.25">
      <c r="A570" s="191" t="s">
        <v>1208</v>
      </c>
      <c r="B570" s="184" t="s">
        <v>1209</v>
      </c>
      <c r="C570" s="184" t="s">
        <v>120</v>
      </c>
      <c r="D570" s="184" t="s">
        <v>786</v>
      </c>
      <c r="E570" s="192" t="s">
        <v>122</v>
      </c>
    </row>
    <row r="571" spans="1:5" ht="15" x14ac:dyDescent="0.25">
      <c r="A571" s="191" t="s">
        <v>1210</v>
      </c>
      <c r="B571" s="184" t="s">
        <v>1211</v>
      </c>
      <c r="C571" s="184" t="s">
        <v>120</v>
      </c>
      <c r="D571" s="184" t="s">
        <v>786</v>
      </c>
      <c r="E571" s="192" t="s">
        <v>122</v>
      </c>
    </row>
    <row r="572" spans="1:5" ht="15" x14ac:dyDescent="0.25">
      <c r="A572" s="191" t="s">
        <v>1212</v>
      </c>
      <c r="B572" s="184" t="s">
        <v>1213</v>
      </c>
      <c r="C572" s="184" t="s">
        <v>120</v>
      </c>
      <c r="D572" s="184" t="s">
        <v>786</v>
      </c>
      <c r="E572" s="192" t="s">
        <v>122</v>
      </c>
    </row>
    <row r="573" spans="1:5" ht="15" x14ac:dyDescent="0.25">
      <c r="A573" s="191" t="s">
        <v>1214</v>
      </c>
      <c r="B573" s="184" t="s">
        <v>1215</v>
      </c>
      <c r="C573" s="184" t="s">
        <v>120</v>
      </c>
      <c r="D573" s="184" t="s">
        <v>786</v>
      </c>
      <c r="E573" s="192" t="s">
        <v>122</v>
      </c>
    </row>
    <row r="574" spans="1:5" ht="15" x14ac:dyDescent="0.25">
      <c r="A574" s="191" t="s">
        <v>1216</v>
      </c>
      <c r="B574" s="184" t="s">
        <v>1217</v>
      </c>
      <c r="C574" s="184" t="s">
        <v>120</v>
      </c>
      <c r="D574" s="184" t="s">
        <v>786</v>
      </c>
      <c r="E574" s="192" t="s">
        <v>122</v>
      </c>
    </row>
    <row r="575" spans="1:5" ht="15" x14ac:dyDescent="0.25">
      <c r="A575" s="191" t="s">
        <v>1218</v>
      </c>
      <c r="B575" s="184" t="s">
        <v>1219</v>
      </c>
      <c r="C575" s="184" t="s">
        <v>120</v>
      </c>
      <c r="D575" s="184" t="s">
        <v>786</v>
      </c>
      <c r="E575" s="192" t="s">
        <v>122</v>
      </c>
    </row>
    <row r="576" spans="1:5" ht="15" x14ac:dyDescent="0.25">
      <c r="A576" s="191" t="s">
        <v>1220</v>
      </c>
      <c r="B576" s="184" t="s">
        <v>1221</v>
      </c>
      <c r="C576" s="184" t="s">
        <v>120</v>
      </c>
      <c r="D576" s="184" t="s">
        <v>786</v>
      </c>
      <c r="E576" s="192" t="s">
        <v>122</v>
      </c>
    </row>
    <row r="577" spans="1:5" ht="15" x14ac:dyDescent="0.25">
      <c r="A577" s="191" t="s">
        <v>1222</v>
      </c>
      <c r="B577" s="184" t="s">
        <v>1223</v>
      </c>
      <c r="C577" s="184" t="s">
        <v>120</v>
      </c>
      <c r="D577" s="184" t="s">
        <v>786</v>
      </c>
      <c r="E577" s="192" t="s">
        <v>122</v>
      </c>
    </row>
    <row r="578" spans="1:5" ht="15" x14ac:dyDescent="0.25">
      <c r="A578" s="191" t="s">
        <v>1224</v>
      </c>
      <c r="B578" s="184" t="s">
        <v>1225</v>
      </c>
      <c r="C578" s="184" t="s">
        <v>120</v>
      </c>
      <c r="D578" s="184" t="s">
        <v>786</v>
      </c>
      <c r="E578" s="192" t="s">
        <v>122</v>
      </c>
    </row>
    <row r="579" spans="1:5" ht="15" x14ac:dyDescent="0.25">
      <c r="A579" s="191" t="s">
        <v>1226</v>
      </c>
      <c r="B579" s="184" t="s">
        <v>1227</v>
      </c>
      <c r="C579" s="184" t="s">
        <v>120</v>
      </c>
      <c r="D579" s="184" t="s">
        <v>786</v>
      </c>
      <c r="E579" s="192" t="s">
        <v>122</v>
      </c>
    </row>
    <row r="580" spans="1:5" ht="15" x14ac:dyDescent="0.25">
      <c r="A580" s="191" t="s">
        <v>1228</v>
      </c>
      <c r="B580" s="184" t="s">
        <v>1229</v>
      </c>
      <c r="C580" s="184" t="s">
        <v>120</v>
      </c>
      <c r="D580" s="184" t="s">
        <v>786</v>
      </c>
      <c r="E580" s="192" t="s">
        <v>122</v>
      </c>
    </row>
    <row r="581" spans="1:5" ht="15" x14ac:dyDescent="0.25">
      <c r="A581" s="191" t="s">
        <v>1230</v>
      </c>
      <c r="B581" s="184" t="s">
        <v>1231</v>
      </c>
      <c r="C581" s="184" t="s">
        <v>120</v>
      </c>
      <c r="D581" s="184" t="s">
        <v>786</v>
      </c>
      <c r="E581" s="192" t="s">
        <v>122</v>
      </c>
    </row>
    <row r="582" spans="1:5" ht="15" x14ac:dyDescent="0.25">
      <c r="A582" s="191" t="s">
        <v>1232</v>
      </c>
      <c r="B582" s="184" t="s">
        <v>1233</v>
      </c>
      <c r="C582" s="184" t="s">
        <v>120</v>
      </c>
      <c r="D582" s="184" t="s">
        <v>786</v>
      </c>
      <c r="E582" s="192" t="s">
        <v>122</v>
      </c>
    </row>
    <row r="583" spans="1:5" ht="15" x14ac:dyDescent="0.25">
      <c r="A583" s="191" t="s">
        <v>1234</v>
      </c>
      <c r="B583" s="184" t="s">
        <v>1235</v>
      </c>
      <c r="C583" s="184" t="s">
        <v>120</v>
      </c>
      <c r="D583" s="184" t="s">
        <v>786</v>
      </c>
      <c r="E583" s="192" t="s">
        <v>122</v>
      </c>
    </row>
    <row r="584" spans="1:5" ht="15" x14ac:dyDescent="0.25">
      <c r="A584" s="191" t="s">
        <v>1236</v>
      </c>
      <c r="B584" s="184" t="s">
        <v>1237</v>
      </c>
      <c r="C584" s="184" t="s">
        <v>120</v>
      </c>
      <c r="D584" s="184" t="s">
        <v>786</v>
      </c>
      <c r="E584" s="192" t="s">
        <v>122</v>
      </c>
    </row>
    <row r="585" spans="1:5" ht="15" x14ac:dyDescent="0.25">
      <c r="A585" s="191" t="s">
        <v>1238</v>
      </c>
      <c r="B585" s="184" t="s">
        <v>1239</v>
      </c>
      <c r="C585" s="184" t="s">
        <v>120</v>
      </c>
      <c r="D585" s="184" t="s">
        <v>786</v>
      </c>
      <c r="E585" s="192" t="s">
        <v>122</v>
      </c>
    </row>
    <row r="586" spans="1:5" ht="15" x14ac:dyDescent="0.25">
      <c r="A586" s="191" t="s">
        <v>1240</v>
      </c>
      <c r="B586" s="184" t="s">
        <v>1241</v>
      </c>
      <c r="C586" s="184" t="s">
        <v>120</v>
      </c>
      <c r="D586" s="184" t="s">
        <v>786</v>
      </c>
      <c r="E586" s="192" t="s">
        <v>122</v>
      </c>
    </row>
    <row r="587" spans="1:5" ht="15" x14ac:dyDescent="0.25">
      <c r="A587" s="191" t="s">
        <v>1242</v>
      </c>
      <c r="B587" s="184" t="s">
        <v>1243</v>
      </c>
      <c r="C587" s="184" t="s">
        <v>120</v>
      </c>
      <c r="D587" s="184" t="s">
        <v>786</v>
      </c>
      <c r="E587" s="192" t="s">
        <v>122</v>
      </c>
    </row>
    <row r="588" spans="1:5" ht="15" x14ac:dyDescent="0.25">
      <c r="A588" s="191" t="s">
        <v>1244</v>
      </c>
      <c r="B588" s="184" t="s">
        <v>1245</v>
      </c>
      <c r="C588" s="184" t="s">
        <v>120</v>
      </c>
      <c r="D588" s="184" t="s">
        <v>786</v>
      </c>
      <c r="E588" s="192" t="s">
        <v>122</v>
      </c>
    </row>
    <row r="589" spans="1:5" ht="15" x14ac:dyDescent="0.25">
      <c r="A589" s="191" t="s">
        <v>1246</v>
      </c>
      <c r="B589" s="184" t="s">
        <v>1247</v>
      </c>
      <c r="C589" s="184" t="s">
        <v>120</v>
      </c>
      <c r="D589" s="184" t="s">
        <v>786</v>
      </c>
      <c r="E589" s="192" t="s">
        <v>122</v>
      </c>
    </row>
    <row r="590" spans="1:5" ht="15" x14ac:dyDescent="0.25">
      <c r="A590" s="191" t="s">
        <v>1248</v>
      </c>
      <c r="B590" s="184" t="s">
        <v>1249</v>
      </c>
      <c r="C590" s="184" t="s">
        <v>120</v>
      </c>
      <c r="D590" s="184" t="s">
        <v>786</v>
      </c>
      <c r="E590" s="192" t="s">
        <v>122</v>
      </c>
    </row>
    <row r="591" spans="1:5" ht="15" x14ac:dyDescent="0.25">
      <c r="A591" s="191" t="s">
        <v>1250</v>
      </c>
      <c r="B591" s="184" t="s">
        <v>1251</v>
      </c>
      <c r="C591" s="184" t="s">
        <v>120</v>
      </c>
      <c r="D591" s="184" t="s">
        <v>786</v>
      </c>
      <c r="E591" s="192" t="s">
        <v>122</v>
      </c>
    </row>
    <row r="592" spans="1:5" ht="15" x14ac:dyDescent="0.25">
      <c r="A592" s="191" t="s">
        <v>1252</v>
      </c>
      <c r="B592" s="184" t="s">
        <v>1253</v>
      </c>
      <c r="C592" s="184" t="s">
        <v>120</v>
      </c>
      <c r="D592" s="184" t="s">
        <v>786</v>
      </c>
      <c r="E592" s="192" t="s">
        <v>122</v>
      </c>
    </row>
    <row r="593" spans="1:5" ht="15" x14ac:dyDescent="0.25">
      <c r="A593" s="191" t="s">
        <v>1254</v>
      </c>
      <c r="B593" s="184" t="s">
        <v>1255</v>
      </c>
      <c r="C593" s="184" t="s">
        <v>120</v>
      </c>
      <c r="D593" s="184" t="s">
        <v>786</v>
      </c>
      <c r="E593" s="192" t="s">
        <v>122</v>
      </c>
    </row>
    <row r="594" spans="1:5" ht="15" x14ac:dyDescent="0.25">
      <c r="A594" s="191" t="s">
        <v>1256</v>
      </c>
      <c r="B594" s="184" t="s">
        <v>1257</v>
      </c>
      <c r="C594" s="184" t="s">
        <v>120</v>
      </c>
      <c r="D594" s="184" t="s">
        <v>786</v>
      </c>
      <c r="E594" s="192" t="s">
        <v>122</v>
      </c>
    </row>
    <row r="595" spans="1:5" ht="15" x14ac:dyDescent="0.25">
      <c r="A595" s="191" t="s">
        <v>1258</v>
      </c>
      <c r="B595" s="184" t="s">
        <v>1259</v>
      </c>
      <c r="C595" s="184" t="s">
        <v>120</v>
      </c>
      <c r="D595" s="184" t="s">
        <v>786</v>
      </c>
      <c r="E595" s="192" t="s">
        <v>122</v>
      </c>
    </row>
    <row r="596" spans="1:5" ht="15" x14ac:dyDescent="0.25">
      <c r="A596" s="191" t="s">
        <v>1260</v>
      </c>
      <c r="B596" s="184" t="s">
        <v>1261</v>
      </c>
      <c r="C596" s="184" t="s">
        <v>120</v>
      </c>
      <c r="D596" s="184" t="s">
        <v>786</v>
      </c>
      <c r="E596" s="192" t="s">
        <v>122</v>
      </c>
    </row>
    <row r="597" spans="1:5" ht="15" x14ac:dyDescent="0.25">
      <c r="A597" s="191" t="s">
        <v>1262</v>
      </c>
      <c r="B597" s="184" t="s">
        <v>1263</v>
      </c>
      <c r="C597" s="184" t="s">
        <v>120</v>
      </c>
      <c r="D597" s="184" t="s">
        <v>786</v>
      </c>
      <c r="E597" s="192" t="s">
        <v>122</v>
      </c>
    </row>
    <row r="598" spans="1:5" ht="15" x14ac:dyDescent="0.25">
      <c r="A598" s="191" t="s">
        <v>1264</v>
      </c>
      <c r="B598" s="184" t="s">
        <v>1265</v>
      </c>
      <c r="C598" s="184" t="s">
        <v>120</v>
      </c>
      <c r="D598" s="184" t="s">
        <v>786</v>
      </c>
      <c r="E598" s="192" t="s">
        <v>122</v>
      </c>
    </row>
    <row r="599" spans="1:5" ht="15" x14ac:dyDescent="0.25">
      <c r="A599" s="191" t="s">
        <v>1266</v>
      </c>
      <c r="B599" s="184" t="s">
        <v>1267</v>
      </c>
      <c r="C599" s="184" t="s">
        <v>120</v>
      </c>
      <c r="D599" s="184" t="s">
        <v>786</v>
      </c>
      <c r="E599" s="192" t="s">
        <v>122</v>
      </c>
    </row>
    <row r="600" spans="1:5" ht="15" x14ac:dyDescent="0.25">
      <c r="A600" s="191" t="s">
        <v>1268</v>
      </c>
      <c r="B600" s="184" t="s">
        <v>1269</v>
      </c>
      <c r="C600" s="184" t="s">
        <v>120</v>
      </c>
      <c r="D600" s="184" t="s">
        <v>786</v>
      </c>
      <c r="E600" s="192" t="s">
        <v>122</v>
      </c>
    </row>
    <row r="601" spans="1:5" ht="15" x14ac:dyDescent="0.25">
      <c r="A601" s="191" t="s">
        <v>1270</v>
      </c>
      <c r="B601" s="184" t="s">
        <v>1271</v>
      </c>
      <c r="C601" s="184" t="s">
        <v>120</v>
      </c>
      <c r="D601" s="184" t="s">
        <v>786</v>
      </c>
      <c r="E601" s="192" t="s">
        <v>122</v>
      </c>
    </row>
    <row r="602" spans="1:5" ht="15" x14ac:dyDescent="0.25">
      <c r="A602" s="191" t="s">
        <v>1272</v>
      </c>
      <c r="B602" s="184" t="s">
        <v>1273</v>
      </c>
      <c r="C602" s="184" t="s">
        <v>120</v>
      </c>
      <c r="D602" s="184" t="s">
        <v>786</v>
      </c>
      <c r="E602" s="192" t="s">
        <v>122</v>
      </c>
    </row>
    <row r="603" spans="1:5" ht="15" x14ac:dyDescent="0.25">
      <c r="A603" s="191" t="s">
        <v>1274</v>
      </c>
      <c r="B603" s="184" t="s">
        <v>1275</v>
      </c>
      <c r="C603" s="184" t="s">
        <v>120</v>
      </c>
      <c r="D603" s="184" t="s">
        <v>786</v>
      </c>
      <c r="E603" s="192" t="s">
        <v>122</v>
      </c>
    </row>
    <row r="604" spans="1:5" ht="15" x14ac:dyDescent="0.25">
      <c r="A604" s="191" t="s">
        <v>1276</v>
      </c>
      <c r="B604" s="184" t="s">
        <v>1277</v>
      </c>
      <c r="C604" s="184" t="s">
        <v>120</v>
      </c>
      <c r="D604" s="184" t="s">
        <v>786</v>
      </c>
      <c r="E604" s="192" t="s">
        <v>122</v>
      </c>
    </row>
    <row r="605" spans="1:5" ht="15" x14ac:dyDescent="0.25">
      <c r="A605" s="191" t="s">
        <v>1278</v>
      </c>
      <c r="B605" s="184" t="s">
        <v>1279</v>
      </c>
      <c r="C605" s="184" t="s">
        <v>120</v>
      </c>
      <c r="D605" s="184" t="s">
        <v>786</v>
      </c>
      <c r="E605" s="192" t="s">
        <v>122</v>
      </c>
    </row>
    <row r="606" spans="1:5" ht="15" x14ac:dyDescent="0.25">
      <c r="A606" s="191" t="s">
        <v>1280</v>
      </c>
      <c r="B606" s="184" t="s">
        <v>1281</v>
      </c>
      <c r="C606" s="184" t="s">
        <v>120</v>
      </c>
      <c r="D606" s="184" t="s">
        <v>786</v>
      </c>
      <c r="E606" s="192" t="s">
        <v>122</v>
      </c>
    </row>
    <row r="607" spans="1:5" ht="15" x14ac:dyDescent="0.25">
      <c r="A607" s="191" t="s">
        <v>1282</v>
      </c>
      <c r="B607" s="184" t="s">
        <v>1283</v>
      </c>
      <c r="C607" s="184" t="s">
        <v>120</v>
      </c>
      <c r="D607" s="184" t="s">
        <v>786</v>
      </c>
      <c r="E607" s="192" t="s">
        <v>122</v>
      </c>
    </row>
    <row r="608" spans="1:5" ht="15" x14ac:dyDescent="0.25">
      <c r="A608" s="191" t="s">
        <v>1284</v>
      </c>
      <c r="B608" s="184" t="s">
        <v>1285</v>
      </c>
      <c r="C608" s="184" t="s">
        <v>120</v>
      </c>
      <c r="D608" s="184" t="s">
        <v>786</v>
      </c>
      <c r="E608" s="192" t="s">
        <v>122</v>
      </c>
    </row>
    <row r="609" spans="1:5" ht="15" x14ac:dyDescent="0.25">
      <c r="A609" s="191" t="s">
        <v>1286</v>
      </c>
      <c r="B609" s="184" t="s">
        <v>1287</v>
      </c>
      <c r="C609" s="184" t="s">
        <v>120</v>
      </c>
      <c r="D609" s="184" t="s">
        <v>786</v>
      </c>
      <c r="E609" s="192" t="s">
        <v>122</v>
      </c>
    </row>
    <row r="610" spans="1:5" ht="15" x14ac:dyDescent="0.25">
      <c r="A610" s="191" t="s">
        <v>1288</v>
      </c>
      <c r="B610" s="184" t="s">
        <v>1289</v>
      </c>
      <c r="C610" s="184" t="s">
        <v>120</v>
      </c>
      <c r="D610" s="184" t="s">
        <v>786</v>
      </c>
      <c r="E610" s="192" t="s">
        <v>122</v>
      </c>
    </row>
    <row r="611" spans="1:5" ht="15" x14ac:dyDescent="0.25">
      <c r="A611" s="191" t="s">
        <v>1290</v>
      </c>
      <c r="B611" s="184" t="s">
        <v>1291</v>
      </c>
      <c r="C611" s="184" t="s">
        <v>120</v>
      </c>
      <c r="D611" s="184" t="s">
        <v>786</v>
      </c>
      <c r="E611" s="192" t="s">
        <v>122</v>
      </c>
    </row>
    <row r="612" spans="1:5" ht="15" x14ac:dyDescent="0.25">
      <c r="A612" s="191" t="s">
        <v>1292</v>
      </c>
      <c r="B612" s="184" t="s">
        <v>1293</v>
      </c>
      <c r="C612" s="184" t="s">
        <v>120</v>
      </c>
      <c r="D612" s="184" t="s">
        <v>786</v>
      </c>
      <c r="E612" s="192" t="s">
        <v>122</v>
      </c>
    </row>
    <row r="613" spans="1:5" ht="15" x14ac:dyDescent="0.25">
      <c r="A613" s="191" t="s">
        <v>1294</v>
      </c>
      <c r="B613" s="184" t="s">
        <v>1295</v>
      </c>
      <c r="C613" s="184" t="s">
        <v>120</v>
      </c>
      <c r="D613" s="184" t="s">
        <v>786</v>
      </c>
      <c r="E613" s="192" t="s">
        <v>122</v>
      </c>
    </row>
    <row r="614" spans="1:5" ht="15" x14ac:dyDescent="0.25">
      <c r="A614" s="191" t="s">
        <v>1296</v>
      </c>
      <c r="B614" s="184" t="s">
        <v>1297</v>
      </c>
      <c r="C614" s="184" t="s">
        <v>120</v>
      </c>
      <c r="D614" s="184" t="s">
        <v>786</v>
      </c>
      <c r="E614" s="192" t="s">
        <v>122</v>
      </c>
    </row>
    <row r="615" spans="1:5" ht="15" x14ac:dyDescent="0.25">
      <c r="A615" s="191" t="s">
        <v>1298</v>
      </c>
      <c r="B615" s="184" t="s">
        <v>1299</v>
      </c>
      <c r="C615" s="184" t="s">
        <v>120</v>
      </c>
      <c r="D615" s="184" t="s">
        <v>786</v>
      </c>
      <c r="E615" s="192" t="s">
        <v>122</v>
      </c>
    </row>
    <row r="616" spans="1:5" ht="15" x14ac:dyDescent="0.25">
      <c r="A616" s="191" t="s">
        <v>1300</v>
      </c>
      <c r="B616" s="184" t="s">
        <v>1301</v>
      </c>
      <c r="C616" s="184" t="s">
        <v>120</v>
      </c>
      <c r="D616" s="184" t="s">
        <v>786</v>
      </c>
      <c r="E616" s="192" t="s">
        <v>122</v>
      </c>
    </row>
    <row r="617" spans="1:5" ht="15" x14ac:dyDescent="0.25">
      <c r="A617" s="191" t="s">
        <v>1302</v>
      </c>
      <c r="B617" s="184" t="s">
        <v>1303</v>
      </c>
      <c r="C617" s="184" t="s">
        <v>120</v>
      </c>
      <c r="D617" s="184" t="s">
        <v>786</v>
      </c>
      <c r="E617" s="192" t="s">
        <v>122</v>
      </c>
    </row>
    <row r="618" spans="1:5" ht="15" x14ac:dyDescent="0.25">
      <c r="A618" s="191" t="s">
        <v>1304</v>
      </c>
      <c r="B618" s="184" t="s">
        <v>1305</v>
      </c>
      <c r="C618" s="184" t="s">
        <v>120</v>
      </c>
      <c r="D618" s="184" t="s">
        <v>786</v>
      </c>
      <c r="E618" s="192" t="s">
        <v>122</v>
      </c>
    </row>
    <row r="619" spans="1:5" ht="15" x14ac:dyDescent="0.25">
      <c r="A619" s="191" t="s">
        <v>1306</v>
      </c>
      <c r="B619" s="184" t="s">
        <v>1307</v>
      </c>
      <c r="C619" s="184" t="s">
        <v>120</v>
      </c>
      <c r="D619" s="184" t="s">
        <v>786</v>
      </c>
      <c r="E619" s="192" t="s">
        <v>122</v>
      </c>
    </row>
    <row r="620" spans="1:5" ht="15" x14ac:dyDescent="0.25">
      <c r="A620" s="191" t="s">
        <v>1308</v>
      </c>
      <c r="B620" s="184" t="s">
        <v>1309</v>
      </c>
      <c r="C620" s="184" t="s">
        <v>120</v>
      </c>
      <c r="D620" s="184" t="s">
        <v>786</v>
      </c>
      <c r="E620" s="192" t="s">
        <v>122</v>
      </c>
    </row>
    <row r="621" spans="1:5" ht="15" x14ac:dyDescent="0.25">
      <c r="A621" s="191" t="s">
        <v>1310</v>
      </c>
      <c r="B621" s="184" t="s">
        <v>1311</v>
      </c>
      <c r="C621" s="184" t="s">
        <v>120</v>
      </c>
      <c r="D621" s="184" t="s">
        <v>786</v>
      </c>
      <c r="E621" s="192" t="s">
        <v>122</v>
      </c>
    </row>
    <row r="622" spans="1:5" ht="15" x14ac:dyDescent="0.25">
      <c r="A622" s="191" t="s">
        <v>1312</v>
      </c>
      <c r="B622" s="184" t="s">
        <v>1313</v>
      </c>
      <c r="C622" s="184" t="s">
        <v>120</v>
      </c>
      <c r="D622" s="184" t="s">
        <v>786</v>
      </c>
      <c r="E622" s="192" t="s">
        <v>122</v>
      </c>
    </row>
    <row r="623" spans="1:5" ht="15" x14ac:dyDescent="0.25">
      <c r="A623" s="191" t="s">
        <v>1314</v>
      </c>
      <c r="B623" s="184" t="s">
        <v>1315</v>
      </c>
      <c r="C623" s="184" t="s">
        <v>120</v>
      </c>
      <c r="D623" s="184" t="s">
        <v>786</v>
      </c>
      <c r="E623" s="192" t="s">
        <v>122</v>
      </c>
    </row>
    <row r="624" spans="1:5" ht="15" x14ac:dyDescent="0.25">
      <c r="A624" s="191" t="s">
        <v>1316</v>
      </c>
      <c r="B624" s="184" t="s">
        <v>1317</v>
      </c>
      <c r="C624" s="184" t="s">
        <v>120</v>
      </c>
      <c r="D624" s="184" t="s">
        <v>786</v>
      </c>
      <c r="E624" s="192" t="s">
        <v>122</v>
      </c>
    </row>
    <row r="625" spans="1:5" ht="15" x14ac:dyDescent="0.25">
      <c r="A625" s="191" t="s">
        <v>1318</v>
      </c>
      <c r="B625" s="184" t="s">
        <v>1319</v>
      </c>
      <c r="C625" s="184" t="s">
        <v>120</v>
      </c>
      <c r="D625" s="184" t="s">
        <v>786</v>
      </c>
      <c r="E625" s="192" t="s">
        <v>122</v>
      </c>
    </row>
    <row r="626" spans="1:5" ht="15" x14ac:dyDescent="0.25">
      <c r="A626" s="191" t="s">
        <v>1320</v>
      </c>
      <c r="B626" s="184" t="s">
        <v>1321</v>
      </c>
      <c r="C626" s="184" t="s">
        <v>120</v>
      </c>
      <c r="D626" s="184" t="s">
        <v>786</v>
      </c>
      <c r="E626" s="192" t="s">
        <v>122</v>
      </c>
    </row>
    <row r="627" spans="1:5" ht="15" x14ac:dyDescent="0.25">
      <c r="A627" s="191" t="s">
        <v>1322</v>
      </c>
      <c r="B627" s="184" t="s">
        <v>1323</v>
      </c>
      <c r="C627" s="184" t="s">
        <v>120</v>
      </c>
      <c r="D627" s="184" t="s">
        <v>786</v>
      </c>
      <c r="E627" s="192" t="s">
        <v>122</v>
      </c>
    </row>
    <row r="628" spans="1:5" ht="15" x14ac:dyDescent="0.25">
      <c r="A628" s="191" t="s">
        <v>1324</v>
      </c>
      <c r="B628" s="184" t="s">
        <v>1325</v>
      </c>
      <c r="C628" s="184" t="s">
        <v>120</v>
      </c>
      <c r="D628" s="184" t="s">
        <v>786</v>
      </c>
      <c r="E628" s="192" t="s">
        <v>122</v>
      </c>
    </row>
    <row r="629" spans="1:5" ht="15" x14ac:dyDescent="0.25">
      <c r="A629" s="191" t="s">
        <v>1326</v>
      </c>
      <c r="B629" s="184" t="s">
        <v>1327</v>
      </c>
      <c r="C629" s="184" t="s">
        <v>120</v>
      </c>
      <c r="D629" s="184" t="s">
        <v>786</v>
      </c>
      <c r="E629" s="192" t="s">
        <v>122</v>
      </c>
    </row>
    <row r="630" spans="1:5" ht="15" x14ac:dyDescent="0.25">
      <c r="A630" s="191" t="s">
        <v>1328</v>
      </c>
      <c r="B630" s="184" t="s">
        <v>1329</v>
      </c>
      <c r="C630" s="184" t="s">
        <v>120</v>
      </c>
      <c r="D630" s="184" t="s">
        <v>786</v>
      </c>
      <c r="E630" s="192" t="s">
        <v>122</v>
      </c>
    </row>
    <row r="631" spans="1:5" ht="15" x14ac:dyDescent="0.25">
      <c r="A631" s="191" t="s">
        <v>1330</v>
      </c>
      <c r="B631" s="184" t="s">
        <v>1331</v>
      </c>
      <c r="C631" s="184" t="s">
        <v>120</v>
      </c>
      <c r="D631" s="184" t="s">
        <v>786</v>
      </c>
      <c r="E631" s="192" t="s">
        <v>122</v>
      </c>
    </row>
    <row r="632" spans="1:5" ht="15" x14ac:dyDescent="0.25">
      <c r="A632" s="191" t="s">
        <v>1332</v>
      </c>
      <c r="B632" s="184" t="s">
        <v>1333</v>
      </c>
      <c r="C632" s="184" t="s">
        <v>120</v>
      </c>
      <c r="D632" s="184" t="s">
        <v>786</v>
      </c>
      <c r="E632" s="192" t="s">
        <v>122</v>
      </c>
    </row>
    <row r="633" spans="1:5" ht="15" x14ac:dyDescent="0.25">
      <c r="A633" s="191" t="s">
        <v>1334</v>
      </c>
      <c r="B633" s="184" t="s">
        <v>1335</v>
      </c>
      <c r="C633" s="184" t="s">
        <v>120</v>
      </c>
      <c r="D633" s="184" t="s">
        <v>786</v>
      </c>
      <c r="E633" s="192" t="s">
        <v>122</v>
      </c>
    </row>
    <row r="634" spans="1:5" ht="15" x14ac:dyDescent="0.25">
      <c r="A634" s="191" t="s">
        <v>1336</v>
      </c>
      <c r="B634" s="184" t="s">
        <v>1337</v>
      </c>
      <c r="C634" s="184" t="s">
        <v>120</v>
      </c>
      <c r="D634" s="184" t="s">
        <v>786</v>
      </c>
      <c r="E634" s="192" t="s">
        <v>122</v>
      </c>
    </row>
    <row r="635" spans="1:5" ht="15" x14ac:dyDescent="0.25">
      <c r="A635" s="191" t="s">
        <v>1338</v>
      </c>
      <c r="B635" s="184" t="s">
        <v>1339</v>
      </c>
      <c r="C635" s="184" t="s">
        <v>120</v>
      </c>
      <c r="D635" s="184" t="s">
        <v>786</v>
      </c>
      <c r="E635" s="192" t="s">
        <v>122</v>
      </c>
    </row>
    <row r="636" spans="1:5" ht="15" x14ac:dyDescent="0.25">
      <c r="A636" s="191" t="s">
        <v>1340</v>
      </c>
      <c r="B636" s="184" t="s">
        <v>1341</v>
      </c>
      <c r="C636" s="184" t="s">
        <v>120</v>
      </c>
      <c r="D636" s="184" t="s">
        <v>786</v>
      </c>
      <c r="E636" s="192" t="s">
        <v>122</v>
      </c>
    </row>
    <row r="637" spans="1:5" ht="15" x14ac:dyDescent="0.25">
      <c r="A637" s="191" t="s">
        <v>1342</v>
      </c>
      <c r="B637" s="184" t="s">
        <v>1343</v>
      </c>
      <c r="C637" s="184" t="s">
        <v>120</v>
      </c>
      <c r="D637" s="184" t="s">
        <v>786</v>
      </c>
      <c r="E637" s="192" t="s">
        <v>122</v>
      </c>
    </row>
    <row r="638" spans="1:5" ht="15" x14ac:dyDescent="0.25">
      <c r="A638" s="191" t="s">
        <v>1344</v>
      </c>
      <c r="B638" s="184" t="s">
        <v>1345</v>
      </c>
      <c r="C638" s="184" t="s">
        <v>120</v>
      </c>
      <c r="D638" s="184" t="s">
        <v>786</v>
      </c>
      <c r="E638" s="192" t="s">
        <v>122</v>
      </c>
    </row>
    <row r="639" spans="1:5" ht="15" x14ac:dyDescent="0.25">
      <c r="A639" s="191" t="s">
        <v>1346</v>
      </c>
      <c r="B639" s="184" t="s">
        <v>1347</v>
      </c>
      <c r="C639" s="184" t="s">
        <v>120</v>
      </c>
      <c r="D639" s="184" t="s">
        <v>786</v>
      </c>
      <c r="E639" s="192" t="s">
        <v>122</v>
      </c>
    </row>
    <row r="640" spans="1:5" ht="15" x14ac:dyDescent="0.25">
      <c r="A640" s="191" t="s">
        <v>1348</v>
      </c>
      <c r="B640" s="184" t="s">
        <v>1349</v>
      </c>
      <c r="C640" s="184" t="s">
        <v>120</v>
      </c>
      <c r="D640" s="184" t="s">
        <v>786</v>
      </c>
      <c r="E640" s="192" t="s">
        <v>122</v>
      </c>
    </row>
    <row r="641" spans="1:5" ht="15" x14ac:dyDescent="0.25">
      <c r="A641" s="191" t="s">
        <v>1350</v>
      </c>
      <c r="B641" s="184" t="s">
        <v>1351</v>
      </c>
      <c r="C641" s="184" t="s">
        <v>120</v>
      </c>
      <c r="D641" s="184" t="s">
        <v>786</v>
      </c>
      <c r="E641" s="192" t="s">
        <v>122</v>
      </c>
    </row>
    <row r="642" spans="1:5" ht="15" x14ac:dyDescent="0.25">
      <c r="A642" s="191" t="s">
        <v>1352</v>
      </c>
      <c r="B642" s="184" t="s">
        <v>1353</v>
      </c>
      <c r="C642" s="184" t="s">
        <v>120</v>
      </c>
      <c r="D642" s="184" t="s">
        <v>786</v>
      </c>
      <c r="E642" s="192" t="s">
        <v>122</v>
      </c>
    </row>
    <row r="643" spans="1:5" ht="15" x14ac:dyDescent="0.25">
      <c r="A643" s="191" t="s">
        <v>1354</v>
      </c>
      <c r="B643" s="184" t="s">
        <v>1355</v>
      </c>
      <c r="C643" s="184" t="s">
        <v>120</v>
      </c>
      <c r="D643" s="184" t="s">
        <v>786</v>
      </c>
      <c r="E643" s="192" t="s">
        <v>122</v>
      </c>
    </row>
    <row r="644" spans="1:5" ht="15" x14ac:dyDescent="0.25">
      <c r="A644" s="191" t="s">
        <v>1356</v>
      </c>
      <c r="B644" s="184" t="s">
        <v>1357</v>
      </c>
      <c r="C644" s="184" t="s">
        <v>120</v>
      </c>
      <c r="D644" s="184" t="s">
        <v>786</v>
      </c>
      <c r="E644" s="192" t="s">
        <v>122</v>
      </c>
    </row>
    <row r="645" spans="1:5" ht="15" x14ac:dyDescent="0.25">
      <c r="A645" s="191" t="s">
        <v>1358</v>
      </c>
      <c r="B645" s="184" t="s">
        <v>1359</v>
      </c>
      <c r="C645" s="184" t="s">
        <v>120</v>
      </c>
      <c r="D645" s="184" t="s">
        <v>786</v>
      </c>
      <c r="E645" s="192" t="s">
        <v>122</v>
      </c>
    </row>
    <row r="646" spans="1:5" ht="15" x14ac:dyDescent="0.25">
      <c r="A646" s="191" t="s">
        <v>1360</v>
      </c>
      <c r="B646" s="184" t="s">
        <v>1361</v>
      </c>
      <c r="C646" s="184" t="s">
        <v>120</v>
      </c>
      <c r="D646" s="184" t="s">
        <v>786</v>
      </c>
      <c r="E646" s="192" t="s">
        <v>122</v>
      </c>
    </row>
    <row r="647" spans="1:5" ht="15" x14ac:dyDescent="0.25">
      <c r="A647" s="191" t="s">
        <v>1362</v>
      </c>
      <c r="B647" s="184" t="s">
        <v>1363</v>
      </c>
      <c r="C647" s="184" t="s">
        <v>120</v>
      </c>
      <c r="D647" s="184" t="s">
        <v>786</v>
      </c>
      <c r="E647" s="192" t="s">
        <v>122</v>
      </c>
    </row>
    <row r="648" spans="1:5" ht="15" x14ac:dyDescent="0.25">
      <c r="A648" s="191" t="s">
        <v>1364</v>
      </c>
      <c r="B648" s="184" t="s">
        <v>1365</v>
      </c>
      <c r="C648" s="184" t="s">
        <v>120</v>
      </c>
      <c r="D648" s="184" t="s">
        <v>786</v>
      </c>
      <c r="E648" s="192" t="s">
        <v>122</v>
      </c>
    </row>
    <row r="649" spans="1:5" ht="15" x14ac:dyDescent="0.25">
      <c r="A649" s="191" t="s">
        <v>1366</v>
      </c>
      <c r="B649" s="184" t="s">
        <v>1367</v>
      </c>
      <c r="C649" s="184" t="s">
        <v>120</v>
      </c>
      <c r="D649" s="184" t="s">
        <v>786</v>
      </c>
      <c r="E649" s="192" t="s">
        <v>122</v>
      </c>
    </row>
    <row r="650" spans="1:5" ht="15" x14ac:dyDescent="0.25">
      <c r="A650" s="191" t="s">
        <v>1368</v>
      </c>
      <c r="B650" s="184" t="s">
        <v>1369</v>
      </c>
      <c r="C650" s="184" t="s">
        <v>120</v>
      </c>
      <c r="D650" s="184" t="s">
        <v>786</v>
      </c>
      <c r="E650" s="192" t="s">
        <v>122</v>
      </c>
    </row>
    <row r="651" spans="1:5" ht="15" x14ac:dyDescent="0.25">
      <c r="A651" s="191" t="s">
        <v>1370</v>
      </c>
      <c r="B651" s="184" t="s">
        <v>1371</v>
      </c>
      <c r="C651" s="184" t="s">
        <v>120</v>
      </c>
      <c r="D651" s="184" t="s">
        <v>786</v>
      </c>
      <c r="E651" s="192" t="s">
        <v>122</v>
      </c>
    </row>
    <row r="652" spans="1:5" ht="15" x14ac:dyDescent="0.25">
      <c r="A652" s="191" t="s">
        <v>1372</v>
      </c>
      <c r="B652" s="184" t="s">
        <v>1373</v>
      </c>
      <c r="C652" s="184" t="s">
        <v>120</v>
      </c>
      <c r="D652" s="184" t="s">
        <v>786</v>
      </c>
      <c r="E652" s="192" t="s">
        <v>122</v>
      </c>
    </row>
    <row r="653" spans="1:5" ht="15" x14ac:dyDescent="0.25">
      <c r="A653" s="191" t="s">
        <v>1374</v>
      </c>
      <c r="B653" s="184" t="s">
        <v>1375</v>
      </c>
      <c r="C653" s="184" t="s">
        <v>120</v>
      </c>
      <c r="D653" s="184" t="s">
        <v>786</v>
      </c>
      <c r="E653" s="192" t="s">
        <v>122</v>
      </c>
    </row>
    <row r="654" spans="1:5" ht="15" x14ac:dyDescent="0.25">
      <c r="A654" s="191" t="s">
        <v>1376</v>
      </c>
      <c r="B654" s="184" t="s">
        <v>1377</v>
      </c>
      <c r="C654" s="184" t="s">
        <v>120</v>
      </c>
      <c r="D654" s="184" t="s">
        <v>786</v>
      </c>
      <c r="E654" s="192" t="s">
        <v>122</v>
      </c>
    </row>
    <row r="655" spans="1:5" ht="15" x14ac:dyDescent="0.25">
      <c r="A655" s="191" t="s">
        <v>1378</v>
      </c>
      <c r="B655" s="184" t="s">
        <v>1379</v>
      </c>
      <c r="C655" s="184" t="s">
        <v>120</v>
      </c>
      <c r="D655" s="184" t="s">
        <v>786</v>
      </c>
      <c r="E655" s="192" t="s">
        <v>122</v>
      </c>
    </row>
    <row r="656" spans="1:5" ht="15" x14ac:dyDescent="0.25">
      <c r="A656" s="191" t="s">
        <v>1380</v>
      </c>
      <c r="B656" s="184" t="s">
        <v>1381</v>
      </c>
      <c r="C656" s="184" t="s">
        <v>120</v>
      </c>
      <c r="D656" s="184" t="s">
        <v>786</v>
      </c>
      <c r="E656" s="192" t="s">
        <v>122</v>
      </c>
    </row>
    <row r="657" spans="1:5" ht="15" x14ac:dyDescent="0.25">
      <c r="A657" s="191" t="s">
        <v>1382</v>
      </c>
      <c r="B657" s="184" t="s">
        <v>1383</v>
      </c>
      <c r="C657" s="184" t="s">
        <v>120</v>
      </c>
      <c r="D657" s="184" t="s">
        <v>786</v>
      </c>
      <c r="E657" s="192" t="s">
        <v>122</v>
      </c>
    </row>
    <row r="658" spans="1:5" ht="15" x14ac:dyDescent="0.25">
      <c r="A658" s="191" t="s">
        <v>1384</v>
      </c>
      <c r="B658" s="184" t="s">
        <v>1385</v>
      </c>
      <c r="C658" s="184" t="s">
        <v>120</v>
      </c>
      <c r="D658" s="184" t="s">
        <v>786</v>
      </c>
      <c r="E658" s="192" t="s">
        <v>122</v>
      </c>
    </row>
    <row r="659" spans="1:5" ht="15" x14ac:dyDescent="0.25">
      <c r="A659" s="191" t="s">
        <v>1386</v>
      </c>
      <c r="B659" s="184" t="s">
        <v>1387</v>
      </c>
      <c r="C659" s="184" t="s">
        <v>120</v>
      </c>
      <c r="D659" s="184" t="s">
        <v>786</v>
      </c>
      <c r="E659" s="192" t="s">
        <v>122</v>
      </c>
    </row>
    <row r="660" spans="1:5" ht="15" x14ac:dyDescent="0.25">
      <c r="A660" s="191" t="s">
        <v>1388</v>
      </c>
      <c r="B660" s="184" t="s">
        <v>1389</v>
      </c>
      <c r="C660" s="184" t="s">
        <v>120</v>
      </c>
      <c r="D660" s="184" t="s">
        <v>786</v>
      </c>
      <c r="E660" s="192" t="s">
        <v>122</v>
      </c>
    </row>
    <row r="661" spans="1:5" ht="15" x14ac:dyDescent="0.25">
      <c r="A661" s="191" t="s">
        <v>1390</v>
      </c>
      <c r="B661" s="184" t="s">
        <v>1391</v>
      </c>
      <c r="C661" s="184" t="s">
        <v>120</v>
      </c>
      <c r="D661" s="184" t="s">
        <v>786</v>
      </c>
      <c r="E661" s="192" t="s">
        <v>122</v>
      </c>
    </row>
    <row r="662" spans="1:5" ht="15" x14ac:dyDescent="0.25">
      <c r="A662" s="191" t="s">
        <v>1392</v>
      </c>
      <c r="B662" s="184" t="s">
        <v>1393</v>
      </c>
      <c r="C662" s="184" t="s">
        <v>120</v>
      </c>
      <c r="D662" s="184" t="s">
        <v>786</v>
      </c>
      <c r="E662" s="192" t="s">
        <v>122</v>
      </c>
    </row>
    <row r="663" spans="1:5" ht="15" x14ac:dyDescent="0.25">
      <c r="A663" s="191" t="s">
        <v>1394</v>
      </c>
      <c r="B663" s="184" t="s">
        <v>1395</v>
      </c>
      <c r="C663" s="184" t="s">
        <v>120</v>
      </c>
      <c r="D663" s="184" t="s">
        <v>786</v>
      </c>
      <c r="E663" s="192" t="s">
        <v>122</v>
      </c>
    </row>
    <row r="664" spans="1:5" ht="15" x14ac:dyDescent="0.25">
      <c r="A664" s="191" t="s">
        <v>1396</v>
      </c>
      <c r="B664" s="184" t="s">
        <v>1397</v>
      </c>
      <c r="C664" s="184" t="s">
        <v>120</v>
      </c>
      <c r="D664" s="184" t="s">
        <v>786</v>
      </c>
      <c r="E664" s="192" t="s">
        <v>122</v>
      </c>
    </row>
    <row r="665" spans="1:5" ht="15" x14ac:dyDescent="0.25">
      <c r="A665" s="191" t="s">
        <v>1398</v>
      </c>
      <c r="B665" s="184" t="s">
        <v>1399</v>
      </c>
      <c r="C665" s="184" t="s">
        <v>120</v>
      </c>
      <c r="D665" s="184" t="s">
        <v>786</v>
      </c>
      <c r="E665" s="192" t="s">
        <v>122</v>
      </c>
    </row>
    <row r="666" spans="1:5" ht="15" x14ac:dyDescent="0.25">
      <c r="A666" s="191" t="s">
        <v>1400</v>
      </c>
      <c r="B666" s="184" t="s">
        <v>1401</v>
      </c>
      <c r="C666" s="184" t="s">
        <v>120</v>
      </c>
      <c r="D666" s="184" t="s">
        <v>786</v>
      </c>
      <c r="E666" s="192" t="s">
        <v>122</v>
      </c>
    </row>
    <row r="667" spans="1:5" ht="15" x14ac:dyDescent="0.25">
      <c r="A667" s="191" t="s">
        <v>1402</v>
      </c>
      <c r="B667" s="184" t="s">
        <v>1403</v>
      </c>
      <c r="C667" s="184" t="s">
        <v>120</v>
      </c>
      <c r="D667" s="184" t="s">
        <v>786</v>
      </c>
      <c r="E667" s="192" t="s">
        <v>122</v>
      </c>
    </row>
    <row r="668" spans="1:5" ht="15" x14ac:dyDescent="0.25">
      <c r="A668" s="191" t="s">
        <v>1404</v>
      </c>
      <c r="B668" s="184" t="s">
        <v>1405</v>
      </c>
      <c r="C668" s="184" t="s">
        <v>120</v>
      </c>
      <c r="D668" s="184" t="s">
        <v>786</v>
      </c>
      <c r="E668" s="192" t="s">
        <v>122</v>
      </c>
    </row>
    <row r="669" spans="1:5" ht="15" x14ac:dyDescent="0.25">
      <c r="A669" s="191" t="s">
        <v>1406</v>
      </c>
      <c r="B669" s="184" t="s">
        <v>1407</v>
      </c>
      <c r="C669" s="184" t="s">
        <v>120</v>
      </c>
      <c r="D669" s="184" t="s">
        <v>786</v>
      </c>
      <c r="E669" s="192" t="s">
        <v>122</v>
      </c>
    </row>
    <row r="670" spans="1:5" ht="15" x14ac:dyDescent="0.25">
      <c r="A670" s="191" t="s">
        <v>1408</v>
      </c>
      <c r="B670" s="184" t="s">
        <v>1409</v>
      </c>
      <c r="C670" s="184" t="s">
        <v>120</v>
      </c>
      <c r="D670" s="184" t="s">
        <v>786</v>
      </c>
      <c r="E670" s="192" t="s">
        <v>122</v>
      </c>
    </row>
    <row r="671" spans="1:5" ht="15" x14ac:dyDescent="0.25">
      <c r="A671" s="191" t="s">
        <v>1410</v>
      </c>
      <c r="B671" s="184" t="s">
        <v>1411</v>
      </c>
      <c r="C671" s="184" t="s">
        <v>120</v>
      </c>
      <c r="D671" s="184" t="s">
        <v>786</v>
      </c>
      <c r="E671" s="192" t="s">
        <v>122</v>
      </c>
    </row>
    <row r="672" spans="1:5" ht="15" x14ac:dyDescent="0.25">
      <c r="A672" s="191" t="s">
        <v>1412</v>
      </c>
      <c r="B672" s="184" t="s">
        <v>1413</v>
      </c>
      <c r="C672" s="184" t="s">
        <v>120</v>
      </c>
      <c r="D672" s="184" t="s">
        <v>786</v>
      </c>
      <c r="E672" s="192" t="s">
        <v>122</v>
      </c>
    </row>
    <row r="673" spans="1:5" ht="15" x14ac:dyDescent="0.25">
      <c r="A673" s="191" t="s">
        <v>1414</v>
      </c>
      <c r="B673" s="184" t="s">
        <v>1415</v>
      </c>
      <c r="C673" s="184" t="s">
        <v>120</v>
      </c>
      <c r="D673" s="184" t="s">
        <v>786</v>
      </c>
      <c r="E673" s="192" t="s">
        <v>122</v>
      </c>
    </row>
    <row r="674" spans="1:5" ht="15" x14ac:dyDescent="0.25">
      <c r="A674" s="191" t="s">
        <v>1416</v>
      </c>
      <c r="B674" s="184" t="s">
        <v>1417</v>
      </c>
      <c r="C674" s="184" t="s">
        <v>120</v>
      </c>
      <c r="D674" s="184" t="s">
        <v>786</v>
      </c>
      <c r="E674" s="192" t="s">
        <v>122</v>
      </c>
    </row>
    <row r="675" spans="1:5" ht="15" x14ac:dyDescent="0.25">
      <c r="A675" s="191" t="s">
        <v>1418</v>
      </c>
      <c r="B675" s="184" t="s">
        <v>1419</v>
      </c>
      <c r="C675" s="184" t="s">
        <v>120</v>
      </c>
      <c r="D675" s="184" t="s">
        <v>786</v>
      </c>
      <c r="E675" s="192" t="s">
        <v>122</v>
      </c>
    </row>
    <row r="676" spans="1:5" ht="15" x14ac:dyDescent="0.25">
      <c r="A676" s="191" t="s">
        <v>1420</v>
      </c>
      <c r="B676" s="184" t="s">
        <v>1421</v>
      </c>
      <c r="C676" s="184" t="s">
        <v>120</v>
      </c>
      <c r="D676" s="184" t="s">
        <v>786</v>
      </c>
      <c r="E676" s="192" t="s">
        <v>122</v>
      </c>
    </row>
    <row r="677" spans="1:5" ht="15" x14ac:dyDescent="0.25">
      <c r="A677" s="191" t="s">
        <v>1422</v>
      </c>
      <c r="B677" s="184" t="s">
        <v>1423</v>
      </c>
      <c r="C677" s="184" t="s">
        <v>120</v>
      </c>
      <c r="D677" s="184" t="s">
        <v>786</v>
      </c>
      <c r="E677" s="192" t="s">
        <v>122</v>
      </c>
    </row>
    <row r="678" spans="1:5" ht="15" x14ac:dyDescent="0.25">
      <c r="A678" s="191" t="s">
        <v>1424</v>
      </c>
      <c r="B678" s="184" t="s">
        <v>1425</v>
      </c>
      <c r="C678" s="184" t="s">
        <v>120</v>
      </c>
      <c r="D678" s="184" t="s">
        <v>786</v>
      </c>
      <c r="E678" s="192" t="s">
        <v>122</v>
      </c>
    </row>
    <row r="679" spans="1:5" ht="15" x14ac:dyDescent="0.25">
      <c r="A679" s="191" t="s">
        <v>1426</v>
      </c>
      <c r="B679" s="184" t="s">
        <v>1427</v>
      </c>
      <c r="C679" s="184" t="s">
        <v>120</v>
      </c>
      <c r="D679" s="184" t="s">
        <v>786</v>
      </c>
      <c r="E679" s="192" t="s">
        <v>122</v>
      </c>
    </row>
    <row r="680" spans="1:5" ht="15" x14ac:dyDescent="0.25">
      <c r="A680" s="191" t="s">
        <v>1428</v>
      </c>
      <c r="B680" s="184" t="s">
        <v>1429</v>
      </c>
      <c r="C680" s="184" t="s">
        <v>120</v>
      </c>
      <c r="D680" s="184" t="s">
        <v>786</v>
      </c>
      <c r="E680" s="192" t="s">
        <v>122</v>
      </c>
    </row>
    <row r="681" spans="1:5" ht="15" x14ac:dyDescent="0.25">
      <c r="A681" s="191" t="s">
        <v>1430</v>
      </c>
      <c r="B681" s="184" t="s">
        <v>1431</v>
      </c>
      <c r="C681" s="184" t="s">
        <v>120</v>
      </c>
      <c r="D681" s="184" t="s">
        <v>786</v>
      </c>
      <c r="E681" s="192" t="s">
        <v>122</v>
      </c>
    </row>
    <row r="682" spans="1:5" ht="15" x14ac:dyDescent="0.25">
      <c r="A682" s="191" t="s">
        <v>1432</v>
      </c>
      <c r="B682" s="184" t="s">
        <v>1433</v>
      </c>
      <c r="C682" s="184" t="s">
        <v>120</v>
      </c>
      <c r="D682" s="184" t="s">
        <v>786</v>
      </c>
      <c r="E682" s="192" t="s">
        <v>122</v>
      </c>
    </row>
    <row r="683" spans="1:5" ht="15" x14ac:dyDescent="0.25">
      <c r="A683" s="191" t="s">
        <v>1434</v>
      </c>
      <c r="B683" s="184" t="s">
        <v>1435</v>
      </c>
      <c r="C683" s="184" t="s">
        <v>120</v>
      </c>
      <c r="D683" s="184" t="s">
        <v>786</v>
      </c>
      <c r="E683" s="192" t="s">
        <v>122</v>
      </c>
    </row>
    <row r="684" spans="1:5" ht="15" x14ac:dyDescent="0.25">
      <c r="A684" s="191" t="s">
        <v>1436</v>
      </c>
      <c r="B684" s="184" t="s">
        <v>1437</v>
      </c>
      <c r="C684" s="184" t="s">
        <v>120</v>
      </c>
      <c r="D684" s="184" t="s">
        <v>786</v>
      </c>
      <c r="E684" s="192" t="s">
        <v>122</v>
      </c>
    </row>
    <row r="685" spans="1:5" ht="15" x14ac:dyDescent="0.25">
      <c r="A685" s="191" t="s">
        <v>1438</v>
      </c>
      <c r="B685" s="184" t="s">
        <v>1439</v>
      </c>
      <c r="C685" s="184" t="s">
        <v>120</v>
      </c>
      <c r="D685" s="184" t="s">
        <v>786</v>
      </c>
      <c r="E685" s="192" t="s">
        <v>122</v>
      </c>
    </row>
    <row r="686" spans="1:5" ht="15" x14ac:dyDescent="0.25">
      <c r="A686" s="191" t="s">
        <v>1440</v>
      </c>
      <c r="B686" s="184" t="s">
        <v>1441</v>
      </c>
      <c r="C686" s="184" t="s">
        <v>120</v>
      </c>
      <c r="D686" s="184" t="s">
        <v>786</v>
      </c>
      <c r="E686" s="192" t="s">
        <v>122</v>
      </c>
    </row>
    <row r="687" spans="1:5" ht="15" x14ac:dyDescent="0.25">
      <c r="A687" s="191" t="s">
        <v>1442</v>
      </c>
      <c r="B687" s="184" t="s">
        <v>1443</v>
      </c>
      <c r="C687" s="184" t="s">
        <v>120</v>
      </c>
      <c r="D687" s="184" t="s">
        <v>786</v>
      </c>
      <c r="E687" s="192" t="s">
        <v>122</v>
      </c>
    </row>
    <row r="688" spans="1:5" ht="15" x14ac:dyDescent="0.25">
      <c r="A688" s="191" t="s">
        <v>1444</v>
      </c>
      <c r="B688" s="184" t="s">
        <v>1445</v>
      </c>
      <c r="C688" s="184" t="s">
        <v>120</v>
      </c>
      <c r="D688" s="184" t="s">
        <v>786</v>
      </c>
      <c r="E688" s="192" t="s">
        <v>122</v>
      </c>
    </row>
    <row r="689" spans="1:5" ht="15" x14ac:dyDescent="0.25">
      <c r="A689" s="191" t="s">
        <v>1446</v>
      </c>
      <c r="B689" s="184" t="s">
        <v>1447</v>
      </c>
      <c r="C689" s="184" t="s">
        <v>120</v>
      </c>
      <c r="D689" s="184" t="s">
        <v>786</v>
      </c>
      <c r="E689" s="192" t="s">
        <v>122</v>
      </c>
    </row>
    <row r="690" spans="1:5" ht="15" x14ac:dyDescent="0.25">
      <c r="A690" s="191" t="s">
        <v>1448</v>
      </c>
      <c r="B690" s="184" t="s">
        <v>1449</v>
      </c>
      <c r="C690" s="184" t="s">
        <v>120</v>
      </c>
      <c r="D690" s="184" t="s">
        <v>786</v>
      </c>
      <c r="E690" s="192" t="s">
        <v>122</v>
      </c>
    </row>
    <row r="691" spans="1:5" ht="15" x14ac:dyDescent="0.25">
      <c r="A691" s="191" t="s">
        <v>1450</v>
      </c>
      <c r="B691" s="184" t="s">
        <v>1451</v>
      </c>
      <c r="C691" s="184" t="s">
        <v>120</v>
      </c>
      <c r="D691" s="184" t="s">
        <v>786</v>
      </c>
      <c r="E691" s="192" t="s">
        <v>122</v>
      </c>
    </row>
    <row r="692" spans="1:5" ht="15" x14ac:dyDescent="0.25">
      <c r="A692" s="191" t="s">
        <v>1452</v>
      </c>
      <c r="B692" s="184" t="s">
        <v>1453</v>
      </c>
      <c r="C692" s="184" t="s">
        <v>120</v>
      </c>
      <c r="D692" s="184" t="s">
        <v>786</v>
      </c>
      <c r="E692" s="192" t="s">
        <v>122</v>
      </c>
    </row>
    <row r="693" spans="1:5" ht="15" x14ac:dyDescent="0.25">
      <c r="A693" s="191" t="s">
        <v>1454</v>
      </c>
      <c r="B693" s="184" t="s">
        <v>1455</v>
      </c>
      <c r="C693" s="184" t="s">
        <v>120</v>
      </c>
      <c r="D693" s="184" t="s">
        <v>786</v>
      </c>
      <c r="E693" s="192" t="s">
        <v>122</v>
      </c>
    </row>
    <row r="694" spans="1:5" ht="15" x14ac:dyDescent="0.25">
      <c r="A694" s="191" t="s">
        <v>1456</v>
      </c>
      <c r="B694" s="184" t="s">
        <v>1457</v>
      </c>
      <c r="C694" s="184" t="s">
        <v>120</v>
      </c>
      <c r="D694" s="184" t="s">
        <v>786</v>
      </c>
      <c r="E694" s="192" t="s">
        <v>122</v>
      </c>
    </row>
    <row r="695" spans="1:5" ht="15" x14ac:dyDescent="0.25">
      <c r="A695" s="191" t="s">
        <v>1458</v>
      </c>
      <c r="B695" s="184" t="s">
        <v>1459</v>
      </c>
      <c r="C695" s="184" t="s">
        <v>120</v>
      </c>
      <c r="D695" s="184" t="s">
        <v>786</v>
      </c>
      <c r="E695" s="192" t="s">
        <v>122</v>
      </c>
    </row>
    <row r="696" spans="1:5" ht="15" x14ac:dyDescent="0.25">
      <c r="A696" s="191" t="s">
        <v>1460</v>
      </c>
      <c r="B696" s="184" t="s">
        <v>1461</v>
      </c>
      <c r="C696" s="184" t="s">
        <v>120</v>
      </c>
      <c r="D696" s="184" t="s">
        <v>786</v>
      </c>
      <c r="E696" s="192" t="s">
        <v>122</v>
      </c>
    </row>
    <row r="697" spans="1:5" ht="15" x14ac:dyDescent="0.25">
      <c r="A697" s="191" t="s">
        <v>1462</v>
      </c>
      <c r="B697" s="184" t="s">
        <v>1463</v>
      </c>
      <c r="C697" s="184" t="s">
        <v>120</v>
      </c>
      <c r="D697" s="184" t="s">
        <v>786</v>
      </c>
      <c r="E697" s="192" t="s">
        <v>122</v>
      </c>
    </row>
    <row r="698" spans="1:5" ht="15" x14ac:dyDescent="0.25">
      <c r="A698" s="191" t="s">
        <v>1464</v>
      </c>
      <c r="B698" s="184" t="s">
        <v>1465</v>
      </c>
      <c r="C698" s="184" t="s">
        <v>120</v>
      </c>
      <c r="D698" s="184" t="s">
        <v>786</v>
      </c>
      <c r="E698" s="192" t="s">
        <v>122</v>
      </c>
    </row>
    <row r="699" spans="1:5" ht="15" x14ac:dyDescent="0.25">
      <c r="A699" s="191" t="s">
        <v>1466</v>
      </c>
      <c r="B699" s="184" t="s">
        <v>1467</v>
      </c>
      <c r="C699" s="184" t="s">
        <v>120</v>
      </c>
      <c r="D699" s="184" t="s">
        <v>786</v>
      </c>
      <c r="E699" s="192" t="s">
        <v>122</v>
      </c>
    </row>
    <row r="700" spans="1:5" ht="15" x14ac:dyDescent="0.25">
      <c r="A700" s="191" t="s">
        <v>1468</v>
      </c>
      <c r="B700" s="184" t="s">
        <v>1469</v>
      </c>
      <c r="C700" s="184" t="s">
        <v>120</v>
      </c>
      <c r="D700" s="184" t="s">
        <v>786</v>
      </c>
      <c r="E700" s="192" t="s">
        <v>122</v>
      </c>
    </row>
    <row r="701" spans="1:5" ht="15" x14ac:dyDescent="0.25">
      <c r="A701" s="191" t="s">
        <v>1470</v>
      </c>
      <c r="B701" s="184" t="s">
        <v>1471</v>
      </c>
      <c r="C701" s="184" t="s">
        <v>120</v>
      </c>
      <c r="D701" s="184" t="s">
        <v>786</v>
      </c>
      <c r="E701" s="192" t="s">
        <v>122</v>
      </c>
    </row>
    <row r="702" spans="1:5" ht="15" x14ac:dyDescent="0.25">
      <c r="A702" s="191" t="s">
        <v>1472</v>
      </c>
      <c r="B702" s="184" t="s">
        <v>1473</v>
      </c>
      <c r="C702" s="184" t="s">
        <v>120</v>
      </c>
      <c r="D702" s="184" t="s">
        <v>786</v>
      </c>
      <c r="E702" s="192" t="s">
        <v>122</v>
      </c>
    </row>
    <row r="703" spans="1:5" ht="15" x14ac:dyDescent="0.25">
      <c r="A703" s="191" t="s">
        <v>1474</v>
      </c>
      <c r="B703" s="184" t="s">
        <v>1475</v>
      </c>
      <c r="C703" s="184" t="s">
        <v>120</v>
      </c>
      <c r="D703" s="184" t="s">
        <v>786</v>
      </c>
      <c r="E703" s="192" t="s">
        <v>122</v>
      </c>
    </row>
    <row r="704" spans="1:5" ht="15" x14ac:dyDescent="0.25">
      <c r="A704" s="191" t="s">
        <v>1476</v>
      </c>
      <c r="B704" s="184" t="s">
        <v>1477</v>
      </c>
      <c r="C704" s="184" t="s">
        <v>120</v>
      </c>
      <c r="D704" s="184" t="s">
        <v>786</v>
      </c>
      <c r="E704" s="192" t="s">
        <v>122</v>
      </c>
    </row>
    <row r="705" spans="1:5" ht="15" x14ac:dyDescent="0.25">
      <c r="A705" s="191" t="s">
        <v>1478</v>
      </c>
      <c r="B705" s="184" t="s">
        <v>1479</v>
      </c>
      <c r="C705" s="184" t="s">
        <v>120</v>
      </c>
      <c r="D705" s="184" t="s">
        <v>786</v>
      </c>
      <c r="E705" s="192" t="s">
        <v>122</v>
      </c>
    </row>
    <row r="706" spans="1:5" ht="15" x14ac:dyDescent="0.25">
      <c r="A706" s="191" t="s">
        <v>1480</v>
      </c>
      <c r="B706" s="184" t="s">
        <v>1481</v>
      </c>
      <c r="C706" s="184" t="s">
        <v>120</v>
      </c>
      <c r="D706" s="184" t="s">
        <v>786</v>
      </c>
      <c r="E706" s="192" t="s">
        <v>122</v>
      </c>
    </row>
    <row r="707" spans="1:5" ht="15" x14ac:dyDescent="0.25">
      <c r="A707" s="191" t="s">
        <v>1482</v>
      </c>
      <c r="B707" s="184" t="s">
        <v>1483</v>
      </c>
      <c r="C707" s="184" t="s">
        <v>120</v>
      </c>
      <c r="D707" s="184" t="s">
        <v>786</v>
      </c>
      <c r="E707" s="192" t="s">
        <v>122</v>
      </c>
    </row>
    <row r="708" spans="1:5" ht="15" x14ac:dyDescent="0.25">
      <c r="A708" s="191" t="s">
        <v>1484</v>
      </c>
      <c r="B708" s="184" t="s">
        <v>1485</v>
      </c>
      <c r="C708" s="184" t="s">
        <v>120</v>
      </c>
      <c r="D708" s="184" t="s">
        <v>786</v>
      </c>
      <c r="E708" s="192" t="s">
        <v>122</v>
      </c>
    </row>
    <row r="709" spans="1:5" ht="15" x14ac:dyDescent="0.25">
      <c r="A709" s="191" t="s">
        <v>1486</v>
      </c>
      <c r="B709" s="184" t="s">
        <v>1487</v>
      </c>
      <c r="C709" s="184" t="s">
        <v>120</v>
      </c>
      <c r="D709" s="184" t="s">
        <v>786</v>
      </c>
      <c r="E709" s="192" t="s">
        <v>122</v>
      </c>
    </row>
    <row r="710" spans="1:5" ht="15" x14ac:dyDescent="0.25">
      <c r="A710" s="191" t="s">
        <v>1488</v>
      </c>
      <c r="B710" s="184" t="s">
        <v>1489</v>
      </c>
      <c r="C710" s="184" t="s">
        <v>120</v>
      </c>
      <c r="D710" s="184" t="s">
        <v>786</v>
      </c>
      <c r="E710" s="192" t="s">
        <v>122</v>
      </c>
    </row>
    <row r="711" spans="1:5" ht="15" x14ac:dyDescent="0.25">
      <c r="A711" s="191" t="s">
        <v>1490</v>
      </c>
      <c r="B711" s="184" t="s">
        <v>1491</v>
      </c>
      <c r="C711" s="184" t="s">
        <v>120</v>
      </c>
      <c r="D711" s="184" t="s">
        <v>786</v>
      </c>
      <c r="E711" s="192" t="s">
        <v>122</v>
      </c>
    </row>
    <row r="712" spans="1:5" ht="15" x14ac:dyDescent="0.25">
      <c r="A712" s="191" t="s">
        <v>1492</v>
      </c>
      <c r="B712" s="184" t="s">
        <v>1493</v>
      </c>
      <c r="C712" s="184" t="s">
        <v>120</v>
      </c>
      <c r="D712" s="184" t="s">
        <v>786</v>
      </c>
      <c r="E712" s="192" t="s">
        <v>122</v>
      </c>
    </row>
    <row r="713" spans="1:5" ht="15" x14ac:dyDescent="0.25">
      <c r="A713" s="191" t="s">
        <v>1494</v>
      </c>
      <c r="B713" s="184" t="s">
        <v>1495</v>
      </c>
      <c r="C713" s="184" t="s">
        <v>120</v>
      </c>
      <c r="D713" s="184" t="s">
        <v>786</v>
      </c>
      <c r="E713" s="192" t="s">
        <v>122</v>
      </c>
    </row>
    <row r="714" spans="1:5" ht="15" x14ac:dyDescent="0.25">
      <c r="A714" s="191" t="s">
        <v>1496</v>
      </c>
      <c r="B714" s="184" t="s">
        <v>1497</v>
      </c>
      <c r="C714" s="184" t="s">
        <v>120</v>
      </c>
      <c r="D714" s="184" t="s">
        <v>786</v>
      </c>
      <c r="E714" s="192" t="s">
        <v>122</v>
      </c>
    </row>
    <row r="715" spans="1:5" ht="15" x14ac:dyDescent="0.25">
      <c r="A715" s="191" t="s">
        <v>1498</v>
      </c>
      <c r="B715" s="184" t="s">
        <v>1499</v>
      </c>
      <c r="C715" s="184" t="s">
        <v>120</v>
      </c>
      <c r="D715" s="184" t="s">
        <v>786</v>
      </c>
      <c r="E715" s="192" t="s">
        <v>122</v>
      </c>
    </row>
    <row r="716" spans="1:5" ht="15" x14ac:dyDescent="0.25">
      <c r="A716" s="191" t="s">
        <v>1500</v>
      </c>
      <c r="B716" s="184" t="s">
        <v>1501</v>
      </c>
      <c r="C716" s="184" t="s">
        <v>120</v>
      </c>
      <c r="D716" s="184" t="s">
        <v>786</v>
      </c>
      <c r="E716" s="192" t="s">
        <v>122</v>
      </c>
    </row>
    <row r="717" spans="1:5" ht="15" x14ac:dyDescent="0.25">
      <c r="A717" s="191" t="s">
        <v>1502</v>
      </c>
      <c r="B717" s="184" t="s">
        <v>1503</v>
      </c>
      <c r="C717" s="184" t="s">
        <v>120</v>
      </c>
      <c r="D717" s="184" t="s">
        <v>786</v>
      </c>
      <c r="E717" s="192" t="s">
        <v>122</v>
      </c>
    </row>
    <row r="718" spans="1:5" ht="15" x14ac:dyDescent="0.25">
      <c r="A718" s="191" t="s">
        <v>1504</v>
      </c>
      <c r="B718" s="184" t="s">
        <v>1505</v>
      </c>
      <c r="C718" s="184" t="s">
        <v>120</v>
      </c>
      <c r="D718" s="184" t="s">
        <v>786</v>
      </c>
      <c r="E718" s="192" t="s">
        <v>122</v>
      </c>
    </row>
    <row r="719" spans="1:5" ht="15" x14ac:dyDescent="0.25">
      <c r="A719" s="191" t="s">
        <v>1506</v>
      </c>
      <c r="B719" s="184" t="s">
        <v>1507</v>
      </c>
      <c r="C719" s="184" t="s">
        <v>120</v>
      </c>
      <c r="D719" s="184" t="s">
        <v>786</v>
      </c>
      <c r="E719" s="192" t="s">
        <v>122</v>
      </c>
    </row>
    <row r="720" spans="1:5" ht="15" x14ac:dyDescent="0.25">
      <c r="A720" s="191" t="s">
        <v>1508</v>
      </c>
      <c r="B720" s="184" t="s">
        <v>1509</v>
      </c>
      <c r="C720" s="184" t="s">
        <v>120</v>
      </c>
      <c r="D720" s="184" t="s">
        <v>786</v>
      </c>
      <c r="E720" s="192" t="s">
        <v>122</v>
      </c>
    </row>
    <row r="721" spans="1:5" ht="15" x14ac:dyDescent="0.25">
      <c r="A721" s="191" t="s">
        <v>1510</v>
      </c>
      <c r="B721" s="184" t="s">
        <v>1511</v>
      </c>
      <c r="C721" s="184" t="s">
        <v>120</v>
      </c>
      <c r="D721" s="184" t="s">
        <v>786</v>
      </c>
      <c r="E721" s="192" t="s">
        <v>122</v>
      </c>
    </row>
    <row r="722" spans="1:5" ht="15" x14ac:dyDescent="0.25">
      <c r="A722" s="191" t="s">
        <v>1512</v>
      </c>
      <c r="B722" s="184" t="s">
        <v>1513</v>
      </c>
      <c r="C722" s="184" t="s">
        <v>120</v>
      </c>
      <c r="D722" s="184" t="s">
        <v>786</v>
      </c>
      <c r="E722" s="192" t="s">
        <v>122</v>
      </c>
    </row>
    <row r="723" spans="1:5" ht="15" x14ac:dyDescent="0.25">
      <c r="A723" s="191" t="s">
        <v>1514</v>
      </c>
      <c r="B723" s="184" t="s">
        <v>1515</v>
      </c>
      <c r="C723" s="184" t="s">
        <v>120</v>
      </c>
      <c r="D723" s="184" t="s">
        <v>786</v>
      </c>
      <c r="E723" s="192" t="s">
        <v>122</v>
      </c>
    </row>
    <row r="724" spans="1:5" ht="15" x14ac:dyDescent="0.25">
      <c r="A724" s="191" t="s">
        <v>1516</v>
      </c>
      <c r="B724" s="184" t="s">
        <v>1517</v>
      </c>
      <c r="C724" s="184" t="s">
        <v>120</v>
      </c>
      <c r="D724" s="184" t="s">
        <v>786</v>
      </c>
      <c r="E724" s="192" t="s">
        <v>122</v>
      </c>
    </row>
    <row r="725" spans="1:5" ht="15" x14ac:dyDescent="0.25">
      <c r="A725" s="191" t="s">
        <v>1518</v>
      </c>
      <c r="B725" s="184" t="s">
        <v>1519</v>
      </c>
      <c r="C725" s="184" t="s">
        <v>120</v>
      </c>
      <c r="D725" s="184" t="s">
        <v>786</v>
      </c>
      <c r="E725" s="192" t="s">
        <v>122</v>
      </c>
    </row>
    <row r="726" spans="1:5" ht="15" x14ac:dyDescent="0.25">
      <c r="A726" s="191" t="s">
        <v>1520</v>
      </c>
      <c r="B726" s="184" t="s">
        <v>1521</v>
      </c>
      <c r="C726" s="184" t="s">
        <v>120</v>
      </c>
      <c r="D726" s="184" t="s">
        <v>786</v>
      </c>
      <c r="E726" s="192" t="s">
        <v>122</v>
      </c>
    </row>
    <row r="727" spans="1:5" ht="15" x14ac:dyDescent="0.25">
      <c r="A727" s="191" t="s">
        <v>1522</v>
      </c>
      <c r="B727" s="184" t="s">
        <v>1183</v>
      </c>
      <c r="C727" s="184" t="s">
        <v>120</v>
      </c>
      <c r="D727" s="184" t="s">
        <v>786</v>
      </c>
      <c r="E727" s="192" t="s">
        <v>122</v>
      </c>
    </row>
    <row r="728" spans="1:5" ht="15" x14ac:dyDescent="0.25">
      <c r="A728" s="191" t="s">
        <v>1523</v>
      </c>
      <c r="B728" s="184" t="s">
        <v>1524</v>
      </c>
      <c r="C728" s="184" t="s">
        <v>120</v>
      </c>
      <c r="D728" s="184" t="s">
        <v>786</v>
      </c>
      <c r="E728" s="192" t="s">
        <v>122</v>
      </c>
    </row>
    <row r="729" spans="1:5" ht="15" x14ac:dyDescent="0.25">
      <c r="A729" s="191" t="s">
        <v>1525</v>
      </c>
      <c r="B729" s="184" t="s">
        <v>1526</v>
      </c>
      <c r="C729" s="184" t="s">
        <v>120</v>
      </c>
      <c r="D729" s="184" t="s">
        <v>786</v>
      </c>
      <c r="E729" s="192" t="s">
        <v>122</v>
      </c>
    </row>
    <row r="730" spans="1:5" ht="15" x14ac:dyDescent="0.25">
      <c r="A730" s="191" t="s">
        <v>1527</v>
      </c>
      <c r="B730" s="184" t="s">
        <v>1528</v>
      </c>
      <c r="C730" s="184" t="s">
        <v>120</v>
      </c>
      <c r="D730" s="184" t="s">
        <v>786</v>
      </c>
      <c r="E730" s="192" t="s">
        <v>122</v>
      </c>
    </row>
    <row r="731" spans="1:5" ht="15" x14ac:dyDescent="0.25">
      <c r="A731" s="191" t="s">
        <v>1529</v>
      </c>
      <c r="B731" s="184" t="s">
        <v>1530</v>
      </c>
      <c r="C731" s="184" t="s">
        <v>120</v>
      </c>
      <c r="D731" s="184" t="s">
        <v>786</v>
      </c>
      <c r="E731" s="192" t="s">
        <v>122</v>
      </c>
    </row>
    <row r="732" spans="1:5" ht="15" x14ac:dyDescent="0.25">
      <c r="A732" s="191" t="s">
        <v>1531</v>
      </c>
      <c r="B732" s="184" t="s">
        <v>1532</v>
      </c>
      <c r="C732" s="184" t="s">
        <v>120</v>
      </c>
      <c r="D732" s="184" t="s">
        <v>786</v>
      </c>
      <c r="E732" s="192" t="s">
        <v>122</v>
      </c>
    </row>
    <row r="733" spans="1:5" ht="15" x14ac:dyDescent="0.25">
      <c r="A733" s="191" t="s">
        <v>1533</v>
      </c>
      <c r="B733" s="184" t="s">
        <v>1534</v>
      </c>
      <c r="C733" s="184" t="s">
        <v>120</v>
      </c>
      <c r="D733" s="184" t="s">
        <v>786</v>
      </c>
      <c r="E733" s="192" t="s">
        <v>122</v>
      </c>
    </row>
    <row r="734" spans="1:5" ht="15" x14ac:dyDescent="0.25">
      <c r="A734" s="191" t="s">
        <v>1535</v>
      </c>
      <c r="B734" s="184" t="s">
        <v>1536</v>
      </c>
      <c r="C734" s="184" t="s">
        <v>120</v>
      </c>
      <c r="D734" s="184" t="s">
        <v>786</v>
      </c>
      <c r="E734" s="192" t="s">
        <v>122</v>
      </c>
    </row>
    <row r="735" spans="1:5" ht="15" x14ac:dyDescent="0.25">
      <c r="A735" s="191" t="s">
        <v>1537</v>
      </c>
      <c r="B735" s="184" t="s">
        <v>1538</v>
      </c>
      <c r="C735" s="184" t="s">
        <v>120</v>
      </c>
      <c r="D735" s="184" t="s">
        <v>786</v>
      </c>
      <c r="E735" s="192" t="s">
        <v>122</v>
      </c>
    </row>
    <row r="736" spans="1:5" ht="15" x14ac:dyDescent="0.25">
      <c r="A736" s="191" t="s">
        <v>1539</v>
      </c>
      <c r="B736" s="184" t="s">
        <v>1540</v>
      </c>
      <c r="C736" s="184" t="s">
        <v>120</v>
      </c>
      <c r="D736" s="184" t="s">
        <v>786</v>
      </c>
      <c r="E736" s="192" t="s">
        <v>122</v>
      </c>
    </row>
    <row r="737" spans="1:5" ht="15" x14ac:dyDescent="0.25">
      <c r="A737" s="191" t="s">
        <v>1541</v>
      </c>
      <c r="B737" s="184" t="s">
        <v>1542</v>
      </c>
      <c r="C737" s="184" t="s">
        <v>120</v>
      </c>
      <c r="D737" s="184" t="s">
        <v>786</v>
      </c>
      <c r="E737" s="192" t="s">
        <v>122</v>
      </c>
    </row>
    <row r="738" spans="1:5" ht="15" x14ac:dyDescent="0.25">
      <c r="A738" s="191" t="s">
        <v>1543</v>
      </c>
      <c r="B738" s="184" t="s">
        <v>1544</v>
      </c>
      <c r="C738" s="184" t="s">
        <v>120</v>
      </c>
      <c r="D738" s="184" t="s">
        <v>786</v>
      </c>
      <c r="E738" s="192" t="s">
        <v>122</v>
      </c>
    </row>
    <row r="739" spans="1:5" ht="15" x14ac:dyDescent="0.25">
      <c r="A739" s="191" t="s">
        <v>1545</v>
      </c>
      <c r="B739" s="184" t="s">
        <v>1546</v>
      </c>
      <c r="C739" s="184" t="s">
        <v>120</v>
      </c>
      <c r="D739" s="184" t="s">
        <v>786</v>
      </c>
      <c r="E739" s="192" t="s">
        <v>122</v>
      </c>
    </row>
    <row r="740" spans="1:5" ht="15" x14ac:dyDescent="0.25">
      <c r="A740" s="191" t="s">
        <v>1547</v>
      </c>
      <c r="B740" s="184" t="s">
        <v>1548</v>
      </c>
      <c r="C740" s="184" t="s">
        <v>120</v>
      </c>
      <c r="D740" s="184" t="s">
        <v>786</v>
      </c>
      <c r="E740" s="192" t="s">
        <v>122</v>
      </c>
    </row>
    <row r="741" spans="1:5" ht="15" x14ac:dyDescent="0.25">
      <c r="A741" s="191" t="s">
        <v>1549</v>
      </c>
      <c r="B741" s="184" t="s">
        <v>1550</v>
      </c>
      <c r="C741" s="184" t="s">
        <v>120</v>
      </c>
      <c r="D741" s="184" t="s">
        <v>786</v>
      </c>
      <c r="E741" s="192" t="s">
        <v>122</v>
      </c>
    </row>
    <row r="742" spans="1:5" ht="15" x14ac:dyDescent="0.25">
      <c r="A742" s="191" t="s">
        <v>1551</v>
      </c>
      <c r="B742" s="184" t="s">
        <v>1552</v>
      </c>
      <c r="C742" s="184" t="s">
        <v>120</v>
      </c>
      <c r="D742" s="184" t="s">
        <v>786</v>
      </c>
      <c r="E742" s="192" t="s">
        <v>122</v>
      </c>
    </row>
    <row r="743" spans="1:5" ht="15" x14ac:dyDescent="0.25">
      <c r="A743" s="191" t="s">
        <v>1553</v>
      </c>
      <c r="B743" s="184" t="s">
        <v>1554</v>
      </c>
      <c r="C743" s="184" t="s">
        <v>120</v>
      </c>
      <c r="D743" s="184" t="s">
        <v>786</v>
      </c>
      <c r="E743" s="192" t="s">
        <v>122</v>
      </c>
    </row>
    <row r="744" spans="1:5" ht="15" x14ac:dyDescent="0.25">
      <c r="A744" s="191" t="s">
        <v>1555</v>
      </c>
      <c r="B744" s="184" t="s">
        <v>1556</v>
      </c>
      <c r="C744" s="184" t="s">
        <v>120</v>
      </c>
      <c r="D744" s="184" t="s">
        <v>786</v>
      </c>
      <c r="E744" s="192" t="s">
        <v>122</v>
      </c>
    </row>
    <row r="745" spans="1:5" ht="15" x14ac:dyDescent="0.25">
      <c r="A745" s="191" t="s">
        <v>1557</v>
      </c>
      <c r="B745" s="184" t="s">
        <v>1558</v>
      </c>
      <c r="C745" s="184" t="s">
        <v>120</v>
      </c>
      <c r="D745" s="184" t="s">
        <v>786</v>
      </c>
      <c r="E745" s="192" t="s">
        <v>122</v>
      </c>
    </row>
    <row r="746" spans="1:5" ht="15" x14ac:dyDescent="0.25">
      <c r="A746" s="191" t="s">
        <v>1559</v>
      </c>
      <c r="B746" s="184" t="s">
        <v>1560</v>
      </c>
      <c r="C746" s="184" t="s">
        <v>120</v>
      </c>
      <c r="D746" s="184" t="s">
        <v>786</v>
      </c>
      <c r="E746" s="192" t="s">
        <v>122</v>
      </c>
    </row>
    <row r="747" spans="1:5" ht="15" x14ac:dyDescent="0.25">
      <c r="A747" s="191" t="s">
        <v>1561</v>
      </c>
      <c r="B747" s="184" t="s">
        <v>1562</v>
      </c>
      <c r="C747" s="184" t="s">
        <v>120</v>
      </c>
      <c r="D747" s="184" t="s">
        <v>786</v>
      </c>
      <c r="E747" s="192" t="s">
        <v>122</v>
      </c>
    </row>
    <row r="748" spans="1:5" ht="15" x14ac:dyDescent="0.25">
      <c r="A748" s="191" t="s">
        <v>1563</v>
      </c>
      <c r="B748" s="184" t="s">
        <v>1564</v>
      </c>
      <c r="C748" s="184" t="s">
        <v>120</v>
      </c>
      <c r="D748" s="184" t="s">
        <v>786</v>
      </c>
      <c r="E748" s="192" t="s">
        <v>122</v>
      </c>
    </row>
    <row r="749" spans="1:5" ht="15" x14ac:dyDescent="0.25">
      <c r="A749" s="191" t="s">
        <v>1565</v>
      </c>
      <c r="B749" s="184" t="s">
        <v>1566</v>
      </c>
      <c r="C749" s="184" t="s">
        <v>120</v>
      </c>
      <c r="D749" s="184" t="s">
        <v>786</v>
      </c>
      <c r="E749" s="192" t="s">
        <v>122</v>
      </c>
    </row>
    <row r="750" spans="1:5" ht="15" x14ac:dyDescent="0.25">
      <c r="A750" s="191" t="s">
        <v>1567</v>
      </c>
      <c r="B750" s="184" t="s">
        <v>1568</v>
      </c>
      <c r="C750" s="184" t="s">
        <v>120</v>
      </c>
      <c r="D750" s="184" t="s">
        <v>786</v>
      </c>
      <c r="E750" s="192" t="s">
        <v>122</v>
      </c>
    </row>
    <row r="751" spans="1:5" ht="15" x14ac:dyDescent="0.25">
      <c r="A751" s="191" t="s">
        <v>1569</v>
      </c>
      <c r="B751" s="184" t="s">
        <v>1570</v>
      </c>
      <c r="C751" s="184" t="s">
        <v>120</v>
      </c>
      <c r="D751" s="184" t="s">
        <v>786</v>
      </c>
      <c r="E751" s="192" t="s">
        <v>122</v>
      </c>
    </row>
    <row r="752" spans="1:5" ht="15" x14ac:dyDescent="0.25">
      <c r="A752" s="191" t="s">
        <v>1571</v>
      </c>
      <c r="B752" s="184" t="s">
        <v>1572</v>
      </c>
      <c r="C752" s="184" t="s">
        <v>120</v>
      </c>
      <c r="D752" s="184" t="s">
        <v>786</v>
      </c>
      <c r="E752" s="192" t="s">
        <v>122</v>
      </c>
    </row>
    <row r="753" spans="1:5" ht="15" x14ac:dyDescent="0.25">
      <c r="A753" s="191" t="s">
        <v>1573</v>
      </c>
      <c r="B753" s="184" t="s">
        <v>1574</v>
      </c>
      <c r="C753" s="184" t="s">
        <v>120</v>
      </c>
      <c r="D753" s="184" t="s">
        <v>786</v>
      </c>
      <c r="E753" s="192" t="s">
        <v>122</v>
      </c>
    </row>
    <row r="754" spans="1:5" ht="15" x14ac:dyDescent="0.25">
      <c r="A754" s="191" t="s">
        <v>1575</v>
      </c>
      <c r="B754" s="184" t="s">
        <v>1576</v>
      </c>
      <c r="C754" s="184" t="s">
        <v>120</v>
      </c>
      <c r="D754" s="184" t="s">
        <v>786</v>
      </c>
      <c r="E754" s="192" t="s">
        <v>122</v>
      </c>
    </row>
    <row r="755" spans="1:5" ht="15" x14ac:dyDescent="0.25">
      <c r="A755" s="191" t="s">
        <v>1577</v>
      </c>
      <c r="B755" s="184" t="s">
        <v>1578</v>
      </c>
      <c r="C755" s="184" t="s">
        <v>120</v>
      </c>
      <c r="D755" s="184" t="s">
        <v>786</v>
      </c>
      <c r="E755" s="192" t="s">
        <v>122</v>
      </c>
    </row>
    <row r="756" spans="1:5" ht="15" x14ac:dyDescent="0.25">
      <c r="A756" s="191" t="s">
        <v>1579</v>
      </c>
      <c r="B756" s="184" t="s">
        <v>1580</v>
      </c>
      <c r="C756" s="184" t="s">
        <v>120</v>
      </c>
      <c r="D756" s="184" t="s">
        <v>786</v>
      </c>
      <c r="E756" s="192" t="s">
        <v>122</v>
      </c>
    </row>
    <row r="757" spans="1:5" ht="15" x14ac:dyDescent="0.25">
      <c r="A757" s="191" t="s">
        <v>1581</v>
      </c>
      <c r="B757" s="184" t="s">
        <v>1582</v>
      </c>
      <c r="C757" s="184" t="s">
        <v>120</v>
      </c>
      <c r="D757" s="184" t="s">
        <v>786</v>
      </c>
      <c r="E757" s="192" t="s">
        <v>122</v>
      </c>
    </row>
    <row r="758" spans="1:5" ht="15" x14ac:dyDescent="0.25">
      <c r="A758" s="191" t="s">
        <v>1583</v>
      </c>
      <c r="B758" s="184" t="s">
        <v>1584</v>
      </c>
      <c r="C758" s="184" t="s">
        <v>120</v>
      </c>
      <c r="D758" s="184" t="s">
        <v>786</v>
      </c>
      <c r="E758" s="192" t="s">
        <v>122</v>
      </c>
    </row>
    <row r="759" spans="1:5" ht="15" x14ac:dyDescent="0.25">
      <c r="A759" s="191" t="s">
        <v>1585</v>
      </c>
      <c r="B759" s="184" t="s">
        <v>1586</v>
      </c>
      <c r="C759" s="184" t="s">
        <v>120</v>
      </c>
      <c r="D759" s="184" t="s">
        <v>786</v>
      </c>
      <c r="E759" s="192" t="s">
        <v>122</v>
      </c>
    </row>
    <row r="760" spans="1:5" ht="15" x14ac:dyDescent="0.25">
      <c r="A760" s="191" t="s">
        <v>1587</v>
      </c>
      <c r="B760" s="184" t="s">
        <v>1588</v>
      </c>
      <c r="C760" s="184" t="s">
        <v>120</v>
      </c>
      <c r="D760" s="184" t="s">
        <v>786</v>
      </c>
      <c r="E760" s="192" t="s">
        <v>122</v>
      </c>
    </row>
    <row r="761" spans="1:5" ht="15" x14ac:dyDescent="0.25">
      <c r="A761" s="191" t="s">
        <v>1589</v>
      </c>
      <c r="B761" s="184" t="s">
        <v>1590</v>
      </c>
      <c r="C761" s="184" t="s">
        <v>120</v>
      </c>
      <c r="D761" s="184" t="s">
        <v>786</v>
      </c>
      <c r="E761" s="192" t="s">
        <v>122</v>
      </c>
    </row>
    <row r="762" spans="1:5" ht="15" x14ac:dyDescent="0.25">
      <c r="A762" s="191" t="s">
        <v>1591</v>
      </c>
      <c r="B762" s="184" t="s">
        <v>1592</v>
      </c>
      <c r="C762" s="184" t="s">
        <v>120</v>
      </c>
      <c r="D762" s="184" t="s">
        <v>786</v>
      </c>
      <c r="E762" s="192" t="s">
        <v>122</v>
      </c>
    </row>
    <row r="763" spans="1:5" ht="15" x14ac:dyDescent="0.25">
      <c r="A763" s="191" t="s">
        <v>1593</v>
      </c>
      <c r="B763" s="184" t="s">
        <v>1594</v>
      </c>
      <c r="C763" s="184" t="s">
        <v>120</v>
      </c>
      <c r="D763" s="184" t="s">
        <v>786</v>
      </c>
      <c r="E763" s="192" t="s">
        <v>122</v>
      </c>
    </row>
    <row r="764" spans="1:5" ht="15" x14ac:dyDescent="0.25">
      <c r="A764" s="191" t="s">
        <v>1595</v>
      </c>
      <c r="B764" s="184" t="s">
        <v>1596</v>
      </c>
      <c r="C764" s="184" t="s">
        <v>120</v>
      </c>
      <c r="D764" s="184" t="s">
        <v>786</v>
      </c>
      <c r="E764" s="192" t="s">
        <v>122</v>
      </c>
    </row>
    <row r="765" spans="1:5" ht="15" x14ac:dyDescent="0.25">
      <c r="A765" s="191" t="s">
        <v>1597</v>
      </c>
      <c r="B765" s="184" t="s">
        <v>1598</v>
      </c>
      <c r="C765" s="184" t="s">
        <v>120</v>
      </c>
      <c r="D765" s="184" t="s">
        <v>786</v>
      </c>
      <c r="E765" s="192" t="s">
        <v>122</v>
      </c>
    </row>
    <row r="766" spans="1:5" ht="15" x14ac:dyDescent="0.25">
      <c r="A766" s="191" t="s">
        <v>1599</v>
      </c>
      <c r="B766" s="184" t="s">
        <v>1600</v>
      </c>
      <c r="C766" s="184" t="s">
        <v>120</v>
      </c>
      <c r="D766" s="184" t="s">
        <v>786</v>
      </c>
      <c r="E766" s="192" t="s">
        <v>122</v>
      </c>
    </row>
    <row r="767" spans="1:5" ht="15" x14ac:dyDescent="0.25">
      <c r="A767" s="191" t="s">
        <v>1601</v>
      </c>
      <c r="B767" s="184" t="s">
        <v>1602</v>
      </c>
      <c r="C767" s="184" t="s">
        <v>120</v>
      </c>
      <c r="D767" s="184" t="s">
        <v>786</v>
      </c>
      <c r="E767" s="192" t="s">
        <v>122</v>
      </c>
    </row>
    <row r="768" spans="1:5" ht="15" x14ac:dyDescent="0.25">
      <c r="A768" s="191" t="s">
        <v>1603</v>
      </c>
      <c r="B768" s="184" t="s">
        <v>1604</v>
      </c>
      <c r="C768" s="184" t="s">
        <v>120</v>
      </c>
      <c r="D768" s="184" t="s">
        <v>786</v>
      </c>
      <c r="E768" s="192" t="s">
        <v>122</v>
      </c>
    </row>
    <row r="769" spans="1:5" ht="15" x14ac:dyDescent="0.25">
      <c r="A769" s="191" t="s">
        <v>1605</v>
      </c>
      <c r="B769" s="184" t="s">
        <v>1606</v>
      </c>
      <c r="C769" s="184" t="s">
        <v>120</v>
      </c>
      <c r="D769" s="184" t="s">
        <v>786</v>
      </c>
      <c r="E769" s="192" t="s">
        <v>122</v>
      </c>
    </row>
    <row r="770" spans="1:5" ht="15" x14ac:dyDescent="0.25">
      <c r="A770" s="191" t="s">
        <v>1607</v>
      </c>
      <c r="B770" s="184" t="s">
        <v>1608</v>
      </c>
      <c r="C770" s="184" t="s">
        <v>120</v>
      </c>
      <c r="D770" s="184" t="s">
        <v>786</v>
      </c>
      <c r="E770" s="192" t="s">
        <v>122</v>
      </c>
    </row>
    <row r="771" spans="1:5" ht="15" x14ac:dyDescent="0.25">
      <c r="A771" s="191" t="s">
        <v>1609</v>
      </c>
      <c r="B771" s="184" t="s">
        <v>1610</v>
      </c>
      <c r="C771" s="184" t="s">
        <v>120</v>
      </c>
      <c r="D771" s="184" t="s">
        <v>786</v>
      </c>
      <c r="E771" s="192" t="s">
        <v>122</v>
      </c>
    </row>
    <row r="772" spans="1:5" ht="15" x14ac:dyDescent="0.25">
      <c r="A772" s="191" t="s">
        <v>1611</v>
      </c>
      <c r="B772" s="184" t="s">
        <v>1612</v>
      </c>
      <c r="C772" s="184" t="s">
        <v>120</v>
      </c>
      <c r="D772" s="184" t="s">
        <v>786</v>
      </c>
      <c r="E772" s="192" t="s">
        <v>122</v>
      </c>
    </row>
    <row r="773" spans="1:5" ht="15" x14ac:dyDescent="0.25">
      <c r="A773" s="191" t="s">
        <v>1613</v>
      </c>
      <c r="B773" s="184" t="s">
        <v>1614</v>
      </c>
      <c r="C773" s="184" t="s">
        <v>120</v>
      </c>
      <c r="D773" s="184" t="s">
        <v>786</v>
      </c>
      <c r="E773" s="192" t="s">
        <v>122</v>
      </c>
    </row>
    <row r="774" spans="1:5" ht="15" x14ac:dyDescent="0.25">
      <c r="A774" s="191" t="s">
        <v>1615</v>
      </c>
      <c r="B774" s="184" t="s">
        <v>1616</v>
      </c>
      <c r="C774" s="184" t="s">
        <v>120</v>
      </c>
      <c r="D774" s="184" t="s">
        <v>786</v>
      </c>
      <c r="E774" s="192" t="s">
        <v>122</v>
      </c>
    </row>
    <row r="775" spans="1:5" ht="15" x14ac:dyDescent="0.25">
      <c r="A775" s="191" t="s">
        <v>1617</v>
      </c>
      <c r="B775" s="184" t="s">
        <v>1618</v>
      </c>
      <c r="C775" s="184" t="s">
        <v>120</v>
      </c>
      <c r="D775" s="184" t="s">
        <v>786</v>
      </c>
      <c r="E775" s="192" t="s">
        <v>122</v>
      </c>
    </row>
    <row r="776" spans="1:5" ht="15" x14ac:dyDescent="0.25">
      <c r="A776" s="191" t="s">
        <v>1619</v>
      </c>
      <c r="B776" s="184" t="s">
        <v>1620</v>
      </c>
      <c r="C776" s="184" t="s">
        <v>120</v>
      </c>
      <c r="D776" s="184" t="s">
        <v>786</v>
      </c>
      <c r="E776" s="192" t="s">
        <v>122</v>
      </c>
    </row>
    <row r="777" spans="1:5" ht="15" x14ac:dyDescent="0.25">
      <c r="A777" s="191" t="s">
        <v>1621</v>
      </c>
      <c r="B777" s="184" t="s">
        <v>1622</v>
      </c>
      <c r="C777" s="184" t="s">
        <v>120</v>
      </c>
      <c r="D777" s="184" t="s">
        <v>1623</v>
      </c>
      <c r="E777" s="192" t="s">
        <v>122</v>
      </c>
    </row>
    <row r="778" spans="1:5" ht="15" x14ac:dyDescent="0.25">
      <c r="A778" s="191" t="s">
        <v>1624</v>
      </c>
      <c r="B778" s="184" t="s">
        <v>1625</v>
      </c>
      <c r="C778" s="184" t="s">
        <v>120</v>
      </c>
      <c r="D778" s="184" t="s">
        <v>1623</v>
      </c>
      <c r="E778" s="192" t="s">
        <v>122</v>
      </c>
    </row>
    <row r="779" spans="1:5" ht="15" x14ac:dyDescent="0.25">
      <c r="A779" s="191" t="s">
        <v>1626</v>
      </c>
      <c r="B779" s="184" t="s">
        <v>1627</v>
      </c>
      <c r="C779" s="184" t="s">
        <v>120</v>
      </c>
      <c r="D779" s="184" t="s">
        <v>1623</v>
      </c>
      <c r="E779" s="192" t="s">
        <v>122</v>
      </c>
    </row>
    <row r="780" spans="1:5" ht="15" x14ac:dyDescent="0.25">
      <c r="A780" s="191" t="s">
        <v>1628</v>
      </c>
      <c r="B780" s="184" t="s">
        <v>1629</v>
      </c>
      <c r="C780" s="184" t="s">
        <v>120</v>
      </c>
      <c r="D780" s="184" t="s">
        <v>1623</v>
      </c>
      <c r="E780" s="192" t="s">
        <v>122</v>
      </c>
    </row>
    <row r="781" spans="1:5" ht="15.75" thickBot="1" x14ac:dyDescent="0.3">
      <c r="A781" s="187" t="s">
        <v>1630</v>
      </c>
      <c r="B781" s="194" t="s">
        <v>1631</v>
      </c>
      <c r="C781" s="194" t="s">
        <v>120</v>
      </c>
      <c r="D781" s="194" t="s">
        <v>1623</v>
      </c>
      <c r="E781" s="188" t="s">
        <v>122</v>
      </c>
    </row>
  </sheetData>
  <pageMargins left="0.59055118110236227" right="0.59055118110236227" top="0.39370078740157483" bottom="0.39370078740157483" header="0.31496062992125984" footer="0.19685039370078741"/>
  <pageSetup paperSize="9" scale="54" fitToHeight="8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I83"/>
  <sheetViews>
    <sheetView workbookViewId="0">
      <selection activeCell="A4" sqref="A4"/>
    </sheetView>
  </sheetViews>
  <sheetFormatPr baseColWidth="10" defaultRowHeight="12.75" x14ac:dyDescent="0.2"/>
  <cols>
    <col min="2" max="2" width="39.5703125" bestFit="1" customWidth="1"/>
    <col min="3" max="3" width="20.140625" style="224" customWidth="1"/>
    <col min="4" max="4" width="17.28515625" style="224" customWidth="1"/>
    <col min="5" max="5" width="35.28515625" bestFit="1" customWidth="1"/>
  </cols>
  <sheetData>
    <row r="2" spans="1:9" ht="15" x14ac:dyDescent="0.25">
      <c r="A2" s="225" t="s">
        <v>1670</v>
      </c>
      <c r="B2" s="225" t="s">
        <v>30</v>
      </c>
      <c r="C2" s="225" t="s">
        <v>67</v>
      </c>
      <c r="D2" s="225" t="s">
        <v>1671</v>
      </c>
      <c r="E2" s="225" t="s">
        <v>1672</v>
      </c>
      <c r="F2" s="225" t="s">
        <v>114</v>
      </c>
      <c r="G2" s="225" t="s">
        <v>1673</v>
      </c>
      <c r="H2" s="225" t="s">
        <v>1674</v>
      </c>
      <c r="I2" s="226" t="s">
        <v>1636</v>
      </c>
    </row>
    <row r="3" spans="1:9" x14ac:dyDescent="0.2">
      <c r="A3" t="str">
        <f>_xll.RubriqueComptes("FFT-NEWBILAN",Paramétrage!B11,Paramétrage!D12,Configuration!B3,Configuration!B4,Configuration!B5,Configuration!B6,Paramétrage!B13,,Paramétrage!D13,Paramétrage!D13,Paramétrage!B12)</f>
        <v>NBA01</v>
      </c>
      <c r="B3" t="s">
        <v>2211</v>
      </c>
      <c r="C3" s="224">
        <v>0</v>
      </c>
      <c r="D3" s="224">
        <v>0</v>
      </c>
      <c r="E3" t="s">
        <v>2212</v>
      </c>
    </row>
    <row r="4" spans="1:9" x14ac:dyDescent="0.2">
      <c r="A4" t="s">
        <v>1830</v>
      </c>
      <c r="B4" t="s">
        <v>2213</v>
      </c>
      <c r="C4" s="224">
        <v>0</v>
      </c>
      <c r="D4" s="224">
        <v>0</v>
      </c>
      <c r="E4" t="s">
        <v>2214</v>
      </c>
    </row>
    <row r="5" spans="1:9" x14ac:dyDescent="0.2">
      <c r="A5" t="s">
        <v>1831</v>
      </c>
      <c r="B5" t="s">
        <v>2215</v>
      </c>
      <c r="C5" s="224">
        <v>0</v>
      </c>
      <c r="D5" s="224">
        <v>0</v>
      </c>
      <c r="E5" t="s">
        <v>2216</v>
      </c>
    </row>
    <row r="6" spans="1:9" x14ac:dyDescent="0.2">
      <c r="A6" t="s">
        <v>1832</v>
      </c>
      <c r="B6" t="s">
        <v>2217</v>
      </c>
      <c r="C6" s="224">
        <v>0</v>
      </c>
      <c r="D6" s="224">
        <v>0</v>
      </c>
      <c r="E6" t="s">
        <v>2218</v>
      </c>
    </row>
    <row r="7" spans="1:9" x14ac:dyDescent="0.2">
      <c r="A7" t="s">
        <v>1833</v>
      </c>
      <c r="B7" t="s">
        <v>2219</v>
      </c>
      <c r="C7" s="224">
        <v>0</v>
      </c>
      <c r="D7" s="224">
        <v>0</v>
      </c>
      <c r="E7" t="s">
        <v>2220</v>
      </c>
    </row>
    <row r="8" spans="1:9" x14ac:dyDescent="0.2">
      <c r="A8" t="s">
        <v>1834</v>
      </c>
      <c r="B8" t="s">
        <v>2221</v>
      </c>
      <c r="C8" s="224">
        <v>0</v>
      </c>
      <c r="D8" s="224">
        <v>0</v>
      </c>
      <c r="E8" t="s">
        <v>2222</v>
      </c>
    </row>
    <row r="9" spans="1:9" x14ac:dyDescent="0.2">
      <c r="A9" t="s">
        <v>1835</v>
      </c>
      <c r="B9" t="s">
        <v>2223</v>
      </c>
      <c r="C9" s="224">
        <v>0</v>
      </c>
      <c r="D9" s="224">
        <v>0</v>
      </c>
      <c r="E9" t="s">
        <v>2224</v>
      </c>
    </row>
    <row r="10" spans="1:9" x14ac:dyDescent="0.2">
      <c r="A10" t="s">
        <v>1836</v>
      </c>
      <c r="B10" t="s">
        <v>2225</v>
      </c>
      <c r="C10" s="224">
        <v>0</v>
      </c>
      <c r="D10" s="224">
        <v>0</v>
      </c>
      <c r="E10" t="s">
        <v>2226</v>
      </c>
    </row>
    <row r="11" spans="1:9" x14ac:dyDescent="0.2">
      <c r="A11" t="s">
        <v>1837</v>
      </c>
      <c r="B11" t="s">
        <v>2227</v>
      </c>
      <c r="C11" s="224">
        <v>0</v>
      </c>
      <c r="D11" s="224">
        <v>0</v>
      </c>
      <c r="E11" t="s">
        <v>2228</v>
      </c>
    </row>
    <row r="12" spans="1:9" x14ac:dyDescent="0.2">
      <c r="A12" t="s">
        <v>1838</v>
      </c>
      <c r="B12" t="s">
        <v>2229</v>
      </c>
      <c r="C12" s="224">
        <v>0</v>
      </c>
      <c r="D12" s="224">
        <v>0</v>
      </c>
      <c r="E12" t="s">
        <v>2230</v>
      </c>
    </row>
    <row r="13" spans="1:9" x14ac:dyDescent="0.2">
      <c r="A13" t="s">
        <v>1839</v>
      </c>
      <c r="B13" t="s">
        <v>2231</v>
      </c>
      <c r="C13" s="224">
        <v>0</v>
      </c>
      <c r="D13" s="224">
        <v>0</v>
      </c>
      <c r="E13" t="s">
        <v>2232</v>
      </c>
    </row>
    <row r="14" spans="1:9" x14ac:dyDescent="0.2">
      <c r="A14" t="s">
        <v>1840</v>
      </c>
      <c r="B14" t="s">
        <v>2233</v>
      </c>
      <c r="C14" s="224">
        <v>0</v>
      </c>
      <c r="D14" s="224">
        <v>0</v>
      </c>
      <c r="E14" t="s">
        <v>2234</v>
      </c>
    </row>
    <row r="15" spans="1:9" x14ac:dyDescent="0.2">
      <c r="A15" t="s">
        <v>1841</v>
      </c>
      <c r="B15" t="s">
        <v>2235</v>
      </c>
      <c r="C15" s="224">
        <v>25</v>
      </c>
      <c r="D15" s="224">
        <v>-25</v>
      </c>
      <c r="E15" t="s">
        <v>2236</v>
      </c>
    </row>
    <row r="16" spans="1:9" x14ac:dyDescent="0.2">
      <c r="A16" t="s">
        <v>1842</v>
      </c>
      <c r="B16" t="s">
        <v>2237</v>
      </c>
      <c r="C16" s="224">
        <v>0</v>
      </c>
      <c r="D16" s="224">
        <v>0</v>
      </c>
      <c r="E16" t="s">
        <v>2238</v>
      </c>
    </row>
    <row r="17" spans="1:5" x14ac:dyDescent="0.2">
      <c r="A17" t="s">
        <v>1843</v>
      </c>
      <c r="B17" t="s">
        <v>2239</v>
      </c>
      <c r="C17" s="224">
        <v>0</v>
      </c>
      <c r="D17" s="224">
        <v>0</v>
      </c>
      <c r="E17" t="s">
        <v>2240</v>
      </c>
    </row>
    <row r="18" spans="1:5" x14ac:dyDescent="0.2">
      <c r="A18" t="s">
        <v>1844</v>
      </c>
      <c r="B18" t="s">
        <v>2241</v>
      </c>
      <c r="C18" s="224">
        <v>0</v>
      </c>
      <c r="D18" s="224">
        <v>0</v>
      </c>
      <c r="E18" t="s">
        <v>2242</v>
      </c>
    </row>
    <row r="19" spans="1:5" x14ac:dyDescent="0.2">
      <c r="A19" t="s">
        <v>1845</v>
      </c>
      <c r="B19" t="s">
        <v>2243</v>
      </c>
      <c r="C19" s="224">
        <v>0</v>
      </c>
      <c r="D19" s="224">
        <v>0</v>
      </c>
      <c r="E19" t="s">
        <v>2244</v>
      </c>
    </row>
    <row r="20" spans="1:5" x14ac:dyDescent="0.2">
      <c r="A20" t="s">
        <v>1846</v>
      </c>
      <c r="B20" t="s">
        <v>2245</v>
      </c>
      <c r="C20" s="224">
        <v>0</v>
      </c>
      <c r="D20" s="224">
        <v>0</v>
      </c>
      <c r="E20" t="s">
        <v>2246</v>
      </c>
    </row>
    <row r="21" spans="1:5" x14ac:dyDescent="0.2">
      <c r="A21" t="s">
        <v>1847</v>
      </c>
      <c r="B21" t="s">
        <v>2247</v>
      </c>
      <c r="C21" s="224">
        <v>0</v>
      </c>
      <c r="D21" s="224">
        <v>0</v>
      </c>
      <c r="E21" t="s">
        <v>2248</v>
      </c>
    </row>
    <row r="22" spans="1:5" x14ac:dyDescent="0.2">
      <c r="A22" t="s">
        <v>1848</v>
      </c>
      <c r="B22" t="s">
        <v>2209</v>
      </c>
      <c r="C22" s="224">
        <v>1117.3800000000001</v>
      </c>
      <c r="D22" s="224">
        <v>-1117.3800000000001</v>
      </c>
      <c r="E22" t="s">
        <v>2249</v>
      </c>
    </row>
    <row r="23" spans="1:5" x14ac:dyDescent="0.2">
      <c r="A23" t="s">
        <v>1849</v>
      </c>
      <c r="B23" t="s">
        <v>11</v>
      </c>
      <c r="C23" s="224">
        <v>0</v>
      </c>
      <c r="D23" s="224">
        <v>0</v>
      </c>
      <c r="E23" t="s">
        <v>2250</v>
      </c>
    </row>
    <row r="24" spans="1:5" x14ac:dyDescent="0.2">
      <c r="A24" t="s">
        <v>1850</v>
      </c>
      <c r="B24" t="s">
        <v>2251</v>
      </c>
      <c r="C24" s="224">
        <v>0</v>
      </c>
      <c r="D24" s="224">
        <v>0</v>
      </c>
      <c r="E24" t="s">
        <v>2252</v>
      </c>
    </row>
    <row r="25" spans="1:5" x14ac:dyDescent="0.2">
      <c r="A25" t="s">
        <v>1851</v>
      </c>
      <c r="B25" t="s">
        <v>12</v>
      </c>
      <c r="C25" s="224">
        <v>128037.99</v>
      </c>
      <c r="D25" s="224">
        <v>-128037.99</v>
      </c>
      <c r="E25" t="s">
        <v>2253</v>
      </c>
    </row>
    <row r="26" spans="1:5" x14ac:dyDescent="0.2">
      <c r="A26" t="s">
        <v>1852</v>
      </c>
      <c r="B26" t="s">
        <v>2254</v>
      </c>
      <c r="C26" s="224">
        <v>0</v>
      </c>
      <c r="D26" s="224">
        <v>0</v>
      </c>
      <c r="E26" t="s">
        <v>2255</v>
      </c>
    </row>
    <row r="27" spans="1:5" x14ac:dyDescent="0.2">
      <c r="A27" t="s">
        <v>1853</v>
      </c>
      <c r="B27" t="s">
        <v>2256</v>
      </c>
      <c r="C27" s="224">
        <v>0</v>
      </c>
      <c r="D27" s="224">
        <v>0</v>
      </c>
      <c r="E27" t="s">
        <v>2257</v>
      </c>
    </row>
    <row r="28" spans="1:5" x14ac:dyDescent="0.2">
      <c r="A28" t="s">
        <v>1854</v>
      </c>
      <c r="B28" t="s">
        <v>2258</v>
      </c>
      <c r="C28" s="224">
        <v>0</v>
      </c>
      <c r="D28" s="224">
        <v>0</v>
      </c>
      <c r="E28" t="s">
        <v>2259</v>
      </c>
    </row>
    <row r="29" spans="1:5" x14ac:dyDescent="0.2">
      <c r="A29" t="s">
        <v>1855</v>
      </c>
      <c r="B29" t="s">
        <v>1739</v>
      </c>
      <c r="C29" s="224">
        <v>0</v>
      </c>
      <c r="D29" s="224">
        <v>0</v>
      </c>
      <c r="E29" t="s">
        <v>2260</v>
      </c>
    </row>
    <row r="30" spans="1:5" x14ac:dyDescent="0.2">
      <c r="A30" t="s">
        <v>1856</v>
      </c>
      <c r="B30" t="s">
        <v>2261</v>
      </c>
      <c r="C30" s="224">
        <v>0</v>
      </c>
      <c r="D30" s="224">
        <v>0</v>
      </c>
      <c r="E30" t="s">
        <v>2262</v>
      </c>
    </row>
    <row r="31" spans="1:5" x14ac:dyDescent="0.2">
      <c r="A31" t="s">
        <v>1857</v>
      </c>
      <c r="B31" t="s">
        <v>2263</v>
      </c>
      <c r="C31" s="224">
        <v>0</v>
      </c>
      <c r="D31" s="224">
        <v>0</v>
      </c>
      <c r="E31" t="s">
        <v>2264</v>
      </c>
    </row>
    <row r="32" spans="1:5" x14ac:dyDescent="0.2">
      <c r="A32" t="s">
        <v>1858</v>
      </c>
      <c r="B32" t="s">
        <v>2265</v>
      </c>
      <c r="C32" s="224">
        <v>0</v>
      </c>
      <c r="D32" s="224">
        <v>0</v>
      </c>
      <c r="E32" t="s">
        <v>2266</v>
      </c>
    </row>
    <row r="33" spans="1:5" x14ac:dyDescent="0.2">
      <c r="A33" t="s">
        <v>1859</v>
      </c>
      <c r="B33" t="s">
        <v>2267</v>
      </c>
      <c r="C33" s="224">
        <v>0</v>
      </c>
      <c r="D33" s="224">
        <v>0</v>
      </c>
      <c r="E33" t="s">
        <v>2268</v>
      </c>
    </row>
    <row r="34" spans="1:5" x14ac:dyDescent="0.2">
      <c r="A34" t="s">
        <v>1860</v>
      </c>
      <c r="B34" t="s">
        <v>2269</v>
      </c>
      <c r="C34" s="224">
        <v>0</v>
      </c>
      <c r="D34" s="224">
        <v>0</v>
      </c>
      <c r="E34" t="s">
        <v>2270</v>
      </c>
    </row>
    <row r="35" spans="1:5" x14ac:dyDescent="0.2">
      <c r="A35" t="s">
        <v>1861</v>
      </c>
      <c r="B35" t="s">
        <v>2271</v>
      </c>
      <c r="C35" s="224">
        <v>0</v>
      </c>
      <c r="D35" s="224">
        <v>0</v>
      </c>
      <c r="E35" t="s">
        <v>2272</v>
      </c>
    </row>
    <row r="36" spans="1:5" x14ac:dyDescent="0.2">
      <c r="A36" t="s">
        <v>1862</v>
      </c>
      <c r="B36" t="s">
        <v>2273</v>
      </c>
      <c r="C36" s="224">
        <v>0</v>
      </c>
      <c r="D36" s="224">
        <v>0</v>
      </c>
      <c r="E36" t="s">
        <v>2274</v>
      </c>
    </row>
    <row r="37" spans="1:5" x14ac:dyDescent="0.2">
      <c r="A37" t="s">
        <v>1863</v>
      </c>
      <c r="B37" t="s">
        <v>2275</v>
      </c>
      <c r="C37" s="224">
        <v>0</v>
      </c>
      <c r="D37" s="224">
        <v>0</v>
      </c>
      <c r="E37" t="s">
        <v>2276</v>
      </c>
    </row>
    <row r="38" spans="1:5" x14ac:dyDescent="0.2">
      <c r="A38" t="s">
        <v>1864</v>
      </c>
      <c r="B38" t="s">
        <v>2277</v>
      </c>
      <c r="C38" s="224">
        <v>0</v>
      </c>
      <c r="D38" s="224">
        <v>0</v>
      </c>
      <c r="E38" t="s">
        <v>2278</v>
      </c>
    </row>
    <row r="39" spans="1:5" x14ac:dyDescent="0.2">
      <c r="A39" t="s">
        <v>1865</v>
      </c>
      <c r="B39" t="s">
        <v>2279</v>
      </c>
      <c r="C39" s="224">
        <v>0</v>
      </c>
      <c r="D39" s="224">
        <v>0</v>
      </c>
      <c r="E39" t="s">
        <v>2280</v>
      </c>
    </row>
    <row r="40" spans="1:5" x14ac:dyDescent="0.2">
      <c r="A40" t="s">
        <v>1866</v>
      </c>
      <c r="B40" t="s">
        <v>2231</v>
      </c>
      <c r="C40" s="224">
        <v>0</v>
      </c>
      <c r="D40" s="224">
        <v>0</v>
      </c>
      <c r="E40" t="s">
        <v>2281</v>
      </c>
    </row>
    <row r="41" spans="1:5" x14ac:dyDescent="0.2">
      <c r="A41" t="s">
        <v>1867</v>
      </c>
      <c r="B41" t="s">
        <v>2282</v>
      </c>
      <c r="C41" s="224">
        <v>0</v>
      </c>
      <c r="D41" s="224">
        <v>0</v>
      </c>
      <c r="E41" t="s">
        <v>2283</v>
      </c>
    </row>
    <row r="42" spans="1:5" x14ac:dyDescent="0.2">
      <c r="A42" t="s">
        <v>1868</v>
      </c>
      <c r="B42" t="s">
        <v>2284</v>
      </c>
      <c r="C42" s="224">
        <v>0</v>
      </c>
      <c r="D42" s="224">
        <v>0</v>
      </c>
      <c r="E42" t="s">
        <v>2285</v>
      </c>
    </row>
    <row r="43" spans="1:5" x14ac:dyDescent="0.2">
      <c r="A43" t="s">
        <v>1869</v>
      </c>
      <c r="B43" t="s">
        <v>2286</v>
      </c>
      <c r="C43" s="224">
        <v>0</v>
      </c>
      <c r="D43" s="224">
        <v>0</v>
      </c>
      <c r="E43" t="s">
        <v>2287</v>
      </c>
    </row>
    <row r="44" spans="1:5" x14ac:dyDescent="0.2">
      <c r="A44" t="s">
        <v>1870</v>
      </c>
      <c r="B44" t="s">
        <v>2288</v>
      </c>
      <c r="C44" s="224">
        <v>0</v>
      </c>
      <c r="D44" s="224">
        <v>0</v>
      </c>
      <c r="E44" t="s">
        <v>2289</v>
      </c>
    </row>
    <row r="45" spans="1:5" x14ac:dyDescent="0.2">
      <c r="A45" t="s">
        <v>1871</v>
      </c>
      <c r="B45" t="s">
        <v>2290</v>
      </c>
      <c r="C45" s="224">
        <v>0</v>
      </c>
      <c r="D45" s="224">
        <v>0</v>
      </c>
      <c r="E45" t="s">
        <v>2291</v>
      </c>
    </row>
    <row r="46" spans="1:5" x14ac:dyDescent="0.2">
      <c r="A46" t="s">
        <v>1872</v>
      </c>
      <c r="B46" t="s">
        <v>2292</v>
      </c>
      <c r="C46" s="224">
        <v>0</v>
      </c>
      <c r="D46" s="224">
        <v>0</v>
      </c>
      <c r="E46" t="s">
        <v>2293</v>
      </c>
    </row>
    <row r="47" spans="1:5" x14ac:dyDescent="0.2">
      <c r="A47" t="s">
        <v>1873</v>
      </c>
      <c r="B47" t="s">
        <v>2294</v>
      </c>
      <c r="C47" s="224">
        <v>0</v>
      </c>
      <c r="D47" s="224">
        <v>0</v>
      </c>
      <c r="E47" t="s">
        <v>2295</v>
      </c>
    </row>
    <row r="48" spans="1:5" x14ac:dyDescent="0.2">
      <c r="A48" t="s">
        <v>1874</v>
      </c>
      <c r="B48" t="s">
        <v>2296</v>
      </c>
      <c r="C48" s="224">
        <v>0</v>
      </c>
      <c r="D48" s="224">
        <v>0</v>
      </c>
      <c r="E48" t="s">
        <v>2297</v>
      </c>
    </row>
    <row r="49" spans="1:5" x14ac:dyDescent="0.2">
      <c r="A49" t="s">
        <v>1875</v>
      </c>
      <c r="B49" t="s">
        <v>2298</v>
      </c>
      <c r="C49" s="224">
        <v>0</v>
      </c>
      <c r="D49" s="224">
        <v>0</v>
      </c>
      <c r="E49" t="s">
        <v>2299</v>
      </c>
    </row>
    <row r="50" spans="1:5" x14ac:dyDescent="0.2">
      <c r="A50" t="s">
        <v>1876</v>
      </c>
      <c r="B50" t="s">
        <v>2300</v>
      </c>
      <c r="C50" s="224">
        <v>0</v>
      </c>
      <c r="D50" s="224">
        <v>0</v>
      </c>
      <c r="E50" t="s">
        <v>2301</v>
      </c>
    </row>
    <row r="51" spans="1:5" x14ac:dyDescent="0.2">
      <c r="A51" t="s">
        <v>1877</v>
      </c>
      <c r="B51" t="s">
        <v>2302</v>
      </c>
      <c r="C51" s="224">
        <v>0</v>
      </c>
      <c r="D51" s="224">
        <v>0</v>
      </c>
      <c r="E51" t="s">
        <v>2303</v>
      </c>
    </row>
    <row r="52" spans="1:5" x14ac:dyDescent="0.2">
      <c r="A52" t="s">
        <v>1878</v>
      </c>
      <c r="B52" t="s">
        <v>2304</v>
      </c>
      <c r="C52" s="224">
        <v>0</v>
      </c>
      <c r="D52" s="224">
        <v>0</v>
      </c>
      <c r="E52" t="s">
        <v>2305</v>
      </c>
    </row>
    <row r="53" spans="1:5" x14ac:dyDescent="0.2">
      <c r="A53" t="s">
        <v>1879</v>
      </c>
      <c r="B53" t="s">
        <v>2306</v>
      </c>
      <c r="C53" s="224">
        <v>0</v>
      </c>
      <c r="D53" s="224">
        <v>0</v>
      </c>
      <c r="E53" t="s">
        <v>2307</v>
      </c>
    </row>
    <row r="54" spans="1:5" x14ac:dyDescent="0.2">
      <c r="A54" t="s">
        <v>1880</v>
      </c>
      <c r="B54" t="s">
        <v>2308</v>
      </c>
      <c r="C54" s="224">
        <v>0</v>
      </c>
      <c r="D54" s="224">
        <v>0</v>
      </c>
      <c r="E54" t="s">
        <v>2309</v>
      </c>
    </row>
    <row r="55" spans="1:5" x14ac:dyDescent="0.2">
      <c r="A55" t="s">
        <v>1881</v>
      </c>
      <c r="B55" t="s">
        <v>2310</v>
      </c>
      <c r="C55" s="224">
        <v>0</v>
      </c>
      <c r="D55" s="224">
        <v>0</v>
      </c>
      <c r="E55" t="s">
        <v>2311</v>
      </c>
    </row>
    <row r="56" spans="1:5" x14ac:dyDescent="0.2">
      <c r="A56" t="s">
        <v>1882</v>
      </c>
      <c r="B56" t="s">
        <v>2312</v>
      </c>
      <c r="C56" s="224">
        <v>0</v>
      </c>
      <c r="D56" s="224">
        <v>0</v>
      </c>
      <c r="E56" t="s">
        <v>2313</v>
      </c>
    </row>
    <row r="57" spans="1:5" x14ac:dyDescent="0.2">
      <c r="A57" t="s">
        <v>1883</v>
      </c>
      <c r="B57" t="s">
        <v>1743</v>
      </c>
      <c r="C57" s="224">
        <v>-123004.86</v>
      </c>
      <c r="D57" s="224">
        <v>123004.86</v>
      </c>
      <c r="E57" t="s">
        <v>2314</v>
      </c>
    </row>
    <row r="58" spans="1:5" x14ac:dyDescent="0.2">
      <c r="A58" t="s">
        <v>1884</v>
      </c>
      <c r="B58" t="s">
        <v>2315</v>
      </c>
      <c r="C58" s="224">
        <v>0</v>
      </c>
      <c r="D58" s="224">
        <v>0</v>
      </c>
      <c r="E58" t="s">
        <v>2316</v>
      </c>
    </row>
    <row r="59" spans="1:5" x14ac:dyDescent="0.2">
      <c r="A59" t="s">
        <v>1885</v>
      </c>
      <c r="B59" t="s">
        <v>1745</v>
      </c>
      <c r="C59" s="224">
        <v>0</v>
      </c>
      <c r="D59" s="224">
        <v>0</v>
      </c>
      <c r="E59" t="s">
        <v>2317</v>
      </c>
    </row>
    <row r="60" spans="1:5" x14ac:dyDescent="0.2">
      <c r="A60" t="s">
        <v>1886</v>
      </c>
      <c r="B60" t="s">
        <v>2315</v>
      </c>
      <c r="C60" s="224">
        <v>0</v>
      </c>
      <c r="D60" s="224">
        <v>0</v>
      </c>
      <c r="E60" t="s">
        <v>2318</v>
      </c>
    </row>
    <row r="61" spans="1:5" x14ac:dyDescent="0.2">
      <c r="A61" t="s">
        <v>1887</v>
      </c>
      <c r="B61" t="s">
        <v>2319</v>
      </c>
      <c r="C61" s="224">
        <v>0</v>
      </c>
      <c r="D61" s="224">
        <v>0</v>
      </c>
      <c r="E61" t="s">
        <v>2320</v>
      </c>
    </row>
    <row r="62" spans="1:5" x14ac:dyDescent="0.2">
      <c r="A62" t="s">
        <v>1888</v>
      </c>
      <c r="B62" t="s">
        <v>1747</v>
      </c>
      <c r="C62" s="224">
        <v>0</v>
      </c>
      <c r="D62" s="224">
        <v>0</v>
      </c>
      <c r="E62" t="s">
        <v>2321</v>
      </c>
    </row>
    <row r="63" spans="1:5" x14ac:dyDescent="0.2">
      <c r="A63" t="s">
        <v>1889</v>
      </c>
      <c r="B63" t="s">
        <v>1748</v>
      </c>
      <c r="C63" s="224">
        <v>0</v>
      </c>
      <c r="D63" s="224">
        <v>0</v>
      </c>
      <c r="E63" t="s">
        <v>2322</v>
      </c>
    </row>
    <row r="64" spans="1:5" x14ac:dyDescent="0.2">
      <c r="A64" t="s">
        <v>1890</v>
      </c>
      <c r="B64" t="s">
        <v>2209</v>
      </c>
      <c r="C64" s="224">
        <v>0</v>
      </c>
      <c r="D64" s="224">
        <v>0</v>
      </c>
      <c r="E64" t="s">
        <v>2323</v>
      </c>
    </row>
    <row r="65" spans="1:5" x14ac:dyDescent="0.2">
      <c r="A65" t="s">
        <v>1891</v>
      </c>
      <c r="B65" t="s">
        <v>17</v>
      </c>
      <c r="C65" s="224">
        <v>0</v>
      </c>
      <c r="D65" s="224">
        <v>0</v>
      </c>
      <c r="E65" t="s">
        <v>2324</v>
      </c>
    </row>
    <row r="66" spans="1:5" x14ac:dyDescent="0.2">
      <c r="A66" t="s">
        <v>1892</v>
      </c>
      <c r="B66" t="s">
        <v>1749</v>
      </c>
      <c r="C66" s="224">
        <v>-3070.24</v>
      </c>
      <c r="D66" s="224">
        <v>3070.24</v>
      </c>
      <c r="E66" t="s">
        <v>2325</v>
      </c>
    </row>
    <row r="67" spans="1:5" x14ac:dyDescent="0.2">
      <c r="A67" t="s">
        <v>1893</v>
      </c>
      <c r="B67" t="s">
        <v>2326</v>
      </c>
      <c r="C67" s="224">
        <v>0</v>
      </c>
      <c r="D67" s="224">
        <v>0</v>
      </c>
      <c r="E67" t="s">
        <v>2327</v>
      </c>
    </row>
    <row r="68" spans="1:5" x14ac:dyDescent="0.2">
      <c r="A68" t="s">
        <v>1894</v>
      </c>
      <c r="B68" t="s">
        <v>18</v>
      </c>
      <c r="C68" s="224">
        <v>0</v>
      </c>
      <c r="D68" s="224">
        <v>0</v>
      </c>
      <c r="E68" t="s">
        <v>2328</v>
      </c>
    </row>
    <row r="69" spans="1:5" x14ac:dyDescent="0.2">
      <c r="A69" t="s">
        <v>1895</v>
      </c>
      <c r="B69" t="s">
        <v>2329</v>
      </c>
      <c r="C69" s="224">
        <v>0</v>
      </c>
      <c r="D69" s="224">
        <v>0</v>
      </c>
      <c r="E69" t="s">
        <v>2330</v>
      </c>
    </row>
    <row r="70" spans="1:5" x14ac:dyDescent="0.2">
      <c r="A70" t="s">
        <v>1896</v>
      </c>
      <c r="B70" t="s">
        <v>2331</v>
      </c>
      <c r="C70" s="224">
        <v>0</v>
      </c>
      <c r="D70" s="224">
        <v>0</v>
      </c>
      <c r="E70" t="s">
        <v>2332</v>
      </c>
    </row>
    <row r="71" spans="1:5" x14ac:dyDescent="0.2">
      <c r="A71" t="s">
        <v>1897</v>
      </c>
      <c r="B71" t="s">
        <v>1755</v>
      </c>
      <c r="C71" s="224">
        <v>0</v>
      </c>
      <c r="D71" s="224">
        <v>0</v>
      </c>
      <c r="E71" t="s">
        <v>2333</v>
      </c>
    </row>
    <row r="72" spans="1:5" x14ac:dyDescent="0.2">
      <c r="A72" t="s">
        <v>1898</v>
      </c>
      <c r="B72" t="s">
        <v>19</v>
      </c>
      <c r="C72" s="224">
        <v>0</v>
      </c>
      <c r="D72" s="224">
        <v>0</v>
      </c>
      <c r="E72" t="s">
        <v>2334</v>
      </c>
    </row>
    <row r="73" spans="1:5" x14ac:dyDescent="0.2">
      <c r="A73" t="s">
        <v>1899</v>
      </c>
      <c r="B73" t="s">
        <v>20</v>
      </c>
      <c r="C73" s="224">
        <v>0</v>
      </c>
      <c r="D73" s="224">
        <v>0</v>
      </c>
      <c r="E73" t="s">
        <v>2335</v>
      </c>
    </row>
    <row r="74" spans="1:5" x14ac:dyDescent="0.2">
      <c r="A74" t="s">
        <v>1900</v>
      </c>
      <c r="B74" t="s">
        <v>2336</v>
      </c>
      <c r="C74" s="224">
        <v>0</v>
      </c>
      <c r="D74" s="224">
        <v>0</v>
      </c>
      <c r="E74" t="s">
        <v>2337</v>
      </c>
    </row>
    <row r="75" spans="1:5" x14ac:dyDescent="0.2">
      <c r="A75" t="s">
        <v>1901</v>
      </c>
      <c r="B75" t="s">
        <v>2338</v>
      </c>
      <c r="C75" s="224">
        <v>0</v>
      </c>
      <c r="D75" s="224">
        <v>0</v>
      </c>
      <c r="E75" t="s">
        <v>2339</v>
      </c>
    </row>
    <row r="76" spans="1:5" x14ac:dyDescent="0.2">
      <c r="A76" t="s">
        <v>1902</v>
      </c>
      <c r="B76" t="s">
        <v>2340</v>
      </c>
      <c r="C76" s="224">
        <v>0</v>
      </c>
      <c r="D76" s="224">
        <v>0</v>
      </c>
      <c r="E76" t="s">
        <v>2341</v>
      </c>
    </row>
    <row r="77" spans="1:5" x14ac:dyDescent="0.2">
      <c r="A77" t="s">
        <v>1903</v>
      </c>
      <c r="B77" t="s">
        <v>1762</v>
      </c>
      <c r="C77" s="224">
        <v>0</v>
      </c>
      <c r="D77" s="224">
        <v>0</v>
      </c>
      <c r="E77" t="s">
        <v>2342</v>
      </c>
    </row>
    <row r="78" spans="1:5" x14ac:dyDescent="0.2">
      <c r="A78" t="s">
        <v>1904</v>
      </c>
      <c r="B78" t="s">
        <v>2343</v>
      </c>
      <c r="C78" s="224">
        <v>0</v>
      </c>
      <c r="D78" s="224">
        <v>0</v>
      </c>
      <c r="E78" t="s">
        <v>2344</v>
      </c>
    </row>
    <row r="79" spans="1:5" x14ac:dyDescent="0.2">
      <c r="A79" t="s">
        <v>1905</v>
      </c>
      <c r="B79" t="s">
        <v>1764</v>
      </c>
      <c r="C79" s="224">
        <v>0</v>
      </c>
      <c r="D79" s="224">
        <v>0</v>
      </c>
      <c r="E79" t="s">
        <v>2345</v>
      </c>
    </row>
    <row r="80" spans="1:5" x14ac:dyDescent="0.2">
      <c r="A80" t="s">
        <v>1906</v>
      </c>
      <c r="B80" t="s">
        <v>1765</v>
      </c>
      <c r="C80" s="224">
        <v>0</v>
      </c>
      <c r="D80" s="224">
        <v>0</v>
      </c>
      <c r="E80" t="s">
        <v>2346</v>
      </c>
    </row>
    <row r="81" spans="1:5" x14ac:dyDescent="0.2">
      <c r="A81" t="s">
        <v>1907</v>
      </c>
      <c r="B81" t="s">
        <v>22</v>
      </c>
      <c r="C81" s="224">
        <v>-937.27</v>
      </c>
      <c r="D81" s="224">
        <v>937.27</v>
      </c>
      <c r="E81" t="s">
        <v>2347</v>
      </c>
    </row>
    <row r="82" spans="1:5" x14ac:dyDescent="0.2">
      <c r="A82" t="s">
        <v>1909</v>
      </c>
      <c r="B82" t="s">
        <v>14</v>
      </c>
      <c r="C82" s="224">
        <v>-2168</v>
      </c>
      <c r="D82" s="224">
        <v>2168</v>
      </c>
      <c r="E82" t="s">
        <v>2348</v>
      </c>
    </row>
    <row r="83" spans="1:5" x14ac:dyDescent="0.2">
      <c r="A83" t="s">
        <v>1910</v>
      </c>
      <c r="B83" t="s">
        <v>2349</v>
      </c>
      <c r="C83" s="224">
        <v>0</v>
      </c>
      <c r="D83" s="224">
        <v>0</v>
      </c>
      <c r="E83" t="s">
        <v>2350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I83"/>
  <sheetViews>
    <sheetView workbookViewId="0">
      <selection activeCell="G28" sqref="G28"/>
    </sheetView>
  </sheetViews>
  <sheetFormatPr baseColWidth="10" defaultRowHeight="12.75" x14ac:dyDescent="0.2"/>
  <cols>
    <col min="2" max="2" width="39.5703125" bestFit="1" customWidth="1"/>
    <col min="3" max="3" width="20.140625" style="224" customWidth="1"/>
    <col min="4" max="4" width="17.28515625" style="224" customWidth="1"/>
    <col min="5" max="5" width="35.28515625" bestFit="1" customWidth="1"/>
  </cols>
  <sheetData>
    <row r="2" spans="1:9" ht="15" x14ac:dyDescent="0.25">
      <c r="A2" s="225" t="s">
        <v>1670</v>
      </c>
      <c r="B2" s="225" t="s">
        <v>30</v>
      </c>
      <c r="C2" s="225" t="s">
        <v>67</v>
      </c>
      <c r="D2" s="225" t="s">
        <v>1671</v>
      </c>
      <c r="E2" s="225" t="s">
        <v>1672</v>
      </c>
      <c r="F2" s="225" t="s">
        <v>114</v>
      </c>
      <c r="G2" s="225" t="s">
        <v>1673</v>
      </c>
      <c r="H2" s="225" t="s">
        <v>1674</v>
      </c>
      <c r="I2" s="226" t="s">
        <v>1636</v>
      </c>
    </row>
    <row r="3" spans="1:9" x14ac:dyDescent="0.2">
      <c r="A3" t="str">
        <f>_xll.RubriqueComptes("FFT-NEWBILAN",Paramétrage!B11,Paramétrage!D12,Configuration!B3,Configuration!C4,Configuration!B3,Configuration!C4,Paramétrage!B13,,Paramétrage!D13,Paramétrage!D13,Paramétrage!B12)</f>
        <v>NBA01</v>
      </c>
      <c r="B3" t="s">
        <v>2211</v>
      </c>
      <c r="C3" s="224">
        <v>0</v>
      </c>
      <c r="D3" s="224">
        <v>0</v>
      </c>
      <c r="E3" t="s">
        <v>2212</v>
      </c>
    </row>
    <row r="4" spans="1:9" x14ac:dyDescent="0.2">
      <c r="A4" t="s">
        <v>1830</v>
      </c>
      <c r="B4" s="228" t="s">
        <v>2213</v>
      </c>
      <c r="C4" s="224">
        <v>0</v>
      </c>
      <c r="D4" s="224">
        <v>0</v>
      </c>
      <c r="E4" t="s">
        <v>2214</v>
      </c>
    </row>
    <row r="5" spans="1:9" x14ac:dyDescent="0.2">
      <c r="A5" t="s">
        <v>1831</v>
      </c>
      <c r="B5" t="s">
        <v>2215</v>
      </c>
      <c r="C5" s="224">
        <v>0</v>
      </c>
      <c r="D5" s="224">
        <v>0</v>
      </c>
      <c r="E5" t="s">
        <v>2216</v>
      </c>
    </row>
    <row r="6" spans="1:9" x14ac:dyDescent="0.2">
      <c r="A6" t="s">
        <v>1832</v>
      </c>
      <c r="B6" t="s">
        <v>2217</v>
      </c>
      <c r="C6" s="224">
        <v>0</v>
      </c>
      <c r="D6" s="224">
        <v>0</v>
      </c>
      <c r="E6" t="s">
        <v>2218</v>
      </c>
    </row>
    <row r="7" spans="1:9" x14ac:dyDescent="0.2">
      <c r="A7" t="s">
        <v>1833</v>
      </c>
      <c r="B7" t="s">
        <v>2219</v>
      </c>
      <c r="C7" s="224">
        <v>0</v>
      </c>
      <c r="D7" s="224">
        <v>0</v>
      </c>
      <c r="E7" t="s">
        <v>2220</v>
      </c>
    </row>
    <row r="8" spans="1:9" x14ac:dyDescent="0.2">
      <c r="A8" t="s">
        <v>1834</v>
      </c>
      <c r="B8" t="s">
        <v>2221</v>
      </c>
      <c r="C8" s="224">
        <v>0</v>
      </c>
      <c r="D8" s="224">
        <v>0</v>
      </c>
      <c r="E8" t="s">
        <v>2222</v>
      </c>
    </row>
    <row r="9" spans="1:9" x14ac:dyDescent="0.2">
      <c r="A9" t="s">
        <v>1835</v>
      </c>
      <c r="B9" t="s">
        <v>2223</v>
      </c>
      <c r="C9" s="224">
        <v>0</v>
      </c>
      <c r="D9" s="224">
        <v>0</v>
      </c>
      <c r="E9" t="s">
        <v>2224</v>
      </c>
    </row>
    <row r="10" spans="1:9" x14ac:dyDescent="0.2">
      <c r="A10" t="s">
        <v>1836</v>
      </c>
      <c r="B10" t="s">
        <v>2225</v>
      </c>
      <c r="C10" s="224">
        <v>0</v>
      </c>
      <c r="D10" s="224">
        <v>0</v>
      </c>
      <c r="E10" t="s">
        <v>2226</v>
      </c>
    </row>
    <row r="11" spans="1:9" x14ac:dyDescent="0.2">
      <c r="A11" t="s">
        <v>1837</v>
      </c>
      <c r="B11" t="s">
        <v>2227</v>
      </c>
      <c r="C11" s="224">
        <v>0</v>
      </c>
      <c r="D11" s="224">
        <v>0</v>
      </c>
      <c r="E11" t="s">
        <v>2228</v>
      </c>
    </row>
    <row r="12" spans="1:9" x14ac:dyDescent="0.2">
      <c r="A12" t="s">
        <v>1838</v>
      </c>
      <c r="B12" t="s">
        <v>2229</v>
      </c>
      <c r="C12" s="224">
        <v>0</v>
      </c>
      <c r="D12" s="224">
        <v>0</v>
      </c>
      <c r="E12" t="s">
        <v>2230</v>
      </c>
    </row>
    <row r="13" spans="1:9" x14ac:dyDescent="0.2">
      <c r="A13" t="s">
        <v>1839</v>
      </c>
      <c r="B13" t="s">
        <v>2231</v>
      </c>
      <c r="C13" s="224">
        <v>0</v>
      </c>
      <c r="D13" s="224">
        <v>0</v>
      </c>
      <c r="E13" t="s">
        <v>2232</v>
      </c>
    </row>
    <row r="14" spans="1:9" x14ac:dyDescent="0.2">
      <c r="A14" t="s">
        <v>1840</v>
      </c>
      <c r="B14" t="s">
        <v>2233</v>
      </c>
      <c r="C14" s="224">
        <v>0</v>
      </c>
      <c r="D14" s="224">
        <v>0</v>
      </c>
      <c r="E14" t="s">
        <v>2234</v>
      </c>
    </row>
    <row r="15" spans="1:9" x14ac:dyDescent="0.2">
      <c r="A15" t="s">
        <v>1841</v>
      </c>
      <c r="B15" t="s">
        <v>2235</v>
      </c>
      <c r="C15" s="224">
        <v>25</v>
      </c>
      <c r="D15" s="224">
        <v>-25</v>
      </c>
      <c r="E15" t="s">
        <v>2236</v>
      </c>
    </row>
    <row r="16" spans="1:9" x14ac:dyDescent="0.2">
      <c r="A16" t="s">
        <v>1842</v>
      </c>
      <c r="B16" t="s">
        <v>2237</v>
      </c>
      <c r="C16" s="224">
        <v>0</v>
      </c>
      <c r="D16" s="224">
        <v>0</v>
      </c>
      <c r="E16" t="s">
        <v>2238</v>
      </c>
    </row>
    <row r="17" spans="1:5" x14ac:dyDescent="0.2">
      <c r="A17" t="s">
        <v>1843</v>
      </c>
      <c r="B17" t="s">
        <v>2239</v>
      </c>
      <c r="C17" s="224">
        <v>0</v>
      </c>
      <c r="D17" s="224">
        <v>0</v>
      </c>
      <c r="E17" t="s">
        <v>2240</v>
      </c>
    </row>
    <row r="18" spans="1:5" x14ac:dyDescent="0.2">
      <c r="A18" t="s">
        <v>1844</v>
      </c>
      <c r="B18" t="s">
        <v>2241</v>
      </c>
      <c r="C18" s="224">
        <v>0</v>
      </c>
      <c r="D18" s="224">
        <v>0</v>
      </c>
      <c r="E18" t="s">
        <v>2242</v>
      </c>
    </row>
    <row r="19" spans="1:5" x14ac:dyDescent="0.2">
      <c r="A19" t="s">
        <v>1845</v>
      </c>
      <c r="B19" t="s">
        <v>2243</v>
      </c>
      <c r="C19" s="224">
        <v>0</v>
      </c>
      <c r="D19" s="224">
        <v>0</v>
      </c>
      <c r="E19" t="s">
        <v>2244</v>
      </c>
    </row>
    <row r="20" spans="1:5" x14ac:dyDescent="0.2">
      <c r="A20" t="s">
        <v>1846</v>
      </c>
      <c r="B20" t="s">
        <v>2245</v>
      </c>
      <c r="C20" s="224">
        <v>0</v>
      </c>
      <c r="D20" s="224">
        <v>0</v>
      </c>
      <c r="E20" t="s">
        <v>2246</v>
      </c>
    </row>
    <row r="21" spans="1:5" x14ac:dyDescent="0.2">
      <c r="A21" t="s">
        <v>1847</v>
      </c>
      <c r="B21" t="s">
        <v>2247</v>
      </c>
      <c r="C21" s="224">
        <v>0</v>
      </c>
      <c r="D21" s="224">
        <v>0</v>
      </c>
      <c r="E21" t="s">
        <v>2248</v>
      </c>
    </row>
    <row r="22" spans="1:5" x14ac:dyDescent="0.2">
      <c r="A22" t="s">
        <v>1848</v>
      </c>
      <c r="B22" t="s">
        <v>2209</v>
      </c>
      <c r="C22" s="224">
        <v>1259.5999999999999</v>
      </c>
      <c r="D22" s="224">
        <v>-1259.5999999999999</v>
      </c>
      <c r="E22" t="s">
        <v>2249</v>
      </c>
    </row>
    <row r="23" spans="1:5" x14ac:dyDescent="0.2">
      <c r="A23" t="s">
        <v>1849</v>
      </c>
      <c r="B23" t="s">
        <v>11</v>
      </c>
      <c r="C23" s="224">
        <v>0</v>
      </c>
      <c r="D23" s="224">
        <v>0</v>
      </c>
      <c r="E23" t="s">
        <v>2250</v>
      </c>
    </row>
    <row r="24" spans="1:5" x14ac:dyDescent="0.2">
      <c r="A24" t="s">
        <v>1850</v>
      </c>
      <c r="B24" t="s">
        <v>2251</v>
      </c>
      <c r="C24" s="224">
        <v>0</v>
      </c>
      <c r="D24" s="224">
        <v>0</v>
      </c>
      <c r="E24" t="s">
        <v>2252</v>
      </c>
    </row>
    <row r="25" spans="1:5" x14ac:dyDescent="0.2">
      <c r="A25" t="s">
        <v>1851</v>
      </c>
      <c r="B25" t="s">
        <v>12</v>
      </c>
      <c r="C25" s="224">
        <v>140773.26</v>
      </c>
      <c r="D25" s="224">
        <v>-140773.26</v>
      </c>
      <c r="E25" t="s">
        <v>2253</v>
      </c>
    </row>
    <row r="26" spans="1:5" x14ac:dyDescent="0.2">
      <c r="A26" t="s">
        <v>1852</v>
      </c>
      <c r="B26" t="s">
        <v>2254</v>
      </c>
      <c r="C26" s="224">
        <v>0</v>
      </c>
      <c r="D26" s="224">
        <v>0</v>
      </c>
      <c r="E26" t="s">
        <v>2255</v>
      </c>
    </row>
    <row r="27" spans="1:5" x14ac:dyDescent="0.2">
      <c r="A27" t="s">
        <v>1853</v>
      </c>
      <c r="B27" t="s">
        <v>2256</v>
      </c>
      <c r="C27" s="224">
        <v>0</v>
      </c>
      <c r="D27" s="224">
        <v>0</v>
      </c>
      <c r="E27" t="s">
        <v>2257</v>
      </c>
    </row>
    <row r="28" spans="1:5" x14ac:dyDescent="0.2">
      <c r="A28" t="s">
        <v>1854</v>
      </c>
      <c r="B28" t="s">
        <v>2258</v>
      </c>
      <c r="C28" s="224">
        <v>0</v>
      </c>
      <c r="D28" s="224">
        <v>0</v>
      </c>
      <c r="E28" t="s">
        <v>2259</v>
      </c>
    </row>
    <row r="29" spans="1:5" x14ac:dyDescent="0.2">
      <c r="A29" t="s">
        <v>1855</v>
      </c>
      <c r="B29" t="s">
        <v>1739</v>
      </c>
      <c r="C29" s="224">
        <v>0</v>
      </c>
      <c r="D29" s="224">
        <v>0</v>
      </c>
      <c r="E29" t="s">
        <v>2260</v>
      </c>
    </row>
    <row r="30" spans="1:5" x14ac:dyDescent="0.2">
      <c r="A30" t="s">
        <v>1856</v>
      </c>
      <c r="B30" t="s">
        <v>2261</v>
      </c>
      <c r="C30" s="224">
        <v>0</v>
      </c>
      <c r="D30" s="224">
        <v>0</v>
      </c>
      <c r="E30" t="s">
        <v>2262</v>
      </c>
    </row>
    <row r="31" spans="1:5" x14ac:dyDescent="0.2">
      <c r="A31" t="s">
        <v>1857</v>
      </c>
      <c r="B31" t="s">
        <v>2263</v>
      </c>
      <c r="C31" s="224">
        <v>0</v>
      </c>
      <c r="D31" s="224">
        <v>0</v>
      </c>
      <c r="E31" t="s">
        <v>2264</v>
      </c>
    </row>
    <row r="32" spans="1:5" x14ac:dyDescent="0.2">
      <c r="A32" t="s">
        <v>1858</v>
      </c>
      <c r="B32" t="s">
        <v>2265</v>
      </c>
      <c r="C32" s="224">
        <v>0</v>
      </c>
      <c r="D32" s="224">
        <v>0</v>
      </c>
      <c r="E32" t="s">
        <v>2266</v>
      </c>
    </row>
    <row r="33" spans="1:5" x14ac:dyDescent="0.2">
      <c r="A33" t="s">
        <v>1859</v>
      </c>
      <c r="B33" t="s">
        <v>2267</v>
      </c>
      <c r="C33" s="224">
        <v>0</v>
      </c>
      <c r="D33" s="224">
        <v>0</v>
      </c>
      <c r="E33" t="s">
        <v>2268</v>
      </c>
    </row>
    <row r="34" spans="1:5" x14ac:dyDescent="0.2">
      <c r="A34" t="s">
        <v>1860</v>
      </c>
      <c r="B34" t="s">
        <v>2269</v>
      </c>
      <c r="C34" s="224">
        <v>0</v>
      </c>
      <c r="D34" s="224">
        <v>0</v>
      </c>
      <c r="E34" t="s">
        <v>2270</v>
      </c>
    </row>
    <row r="35" spans="1:5" x14ac:dyDescent="0.2">
      <c r="A35" t="s">
        <v>1861</v>
      </c>
      <c r="B35" t="s">
        <v>2271</v>
      </c>
      <c r="C35" s="224">
        <v>0</v>
      </c>
      <c r="D35" s="224">
        <v>0</v>
      </c>
      <c r="E35" t="s">
        <v>2272</v>
      </c>
    </row>
    <row r="36" spans="1:5" x14ac:dyDescent="0.2">
      <c r="A36" t="s">
        <v>1862</v>
      </c>
      <c r="B36" t="s">
        <v>2273</v>
      </c>
      <c r="C36" s="224">
        <v>0</v>
      </c>
      <c r="D36" s="224">
        <v>0</v>
      </c>
      <c r="E36" t="s">
        <v>2274</v>
      </c>
    </row>
    <row r="37" spans="1:5" x14ac:dyDescent="0.2">
      <c r="A37" t="s">
        <v>1863</v>
      </c>
      <c r="B37" t="s">
        <v>2275</v>
      </c>
      <c r="C37" s="224">
        <v>0</v>
      </c>
      <c r="D37" s="224">
        <v>0</v>
      </c>
      <c r="E37" t="s">
        <v>2276</v>
      </c>
    </row>
    <row r="38" spans="1:5" x14ac:dyDescent="0.2">
      <c r="A38" t="s">
        <v>1864</v>
      </c>
      <c r="B38" t="s">
        <v>2277</v>
      </c>
      <c r="C38" s="224">
        <v>0</v>
      </c>
      <c r="D38" s="224">
        <v>0</v>
      </c>
      <c r="E38" t="s">
        <v>2278</v>
      </c>
    </row>
    <row r="39" spans="1:5" x14ac:dyDescent="0.2">
      <c r="A39" t="s">
        <v>1865</v>
      </c>
      <c r="B39" t="s">
        <v>2279</v>
      </c>
      <c r="C39" s="224">
        <v>0</v>
      </c>
      <c r="D39" s="224">
        <v>0</v>
      </c>
      <c r="E39" t="s">
        <v>2280</v>
      </c>
    </row>
    <row r="40" spans="1:5" x14ac:dyDescent="0.2">
      <c r="A40" t="s">
        <v>1866</v>
      </c>
      <c r="B40" t="s">
        <v>2231</v>
      </c>
      <c r="C40" s="224">
        <v>0</v>
      </c>
      <c r="D40" s="224">
        <v>0</v>
      </c>
      <c r="E40" t="s">
        <v>2281</v>
      </c>
    </row>
    <row r="41" spans="1:5" x14ac:dyDescent="0.2">
      <c r="A41" t="s">
        <v>1867</v>
      </c>
      <c r="B41" t="s">
        <v>2282</v>
      </c>
      <c r="C41" s="224">
        <v>0</v>
      </c>
      <c r="D41" s="224">
        <v>0</v>
      </c>
      <c r="E41" t="s">
        <v>2283</v>
      </c>
    </row>
    <row r="42" spans="1:5" x14ac:dyDescent="0.2">
      <c r="A42" t="s">
        <v>1868</v>
      </c>
      <c r="B42" t="s">
        <v>2284</v>
      </c>
      <c r="C42" s="224">
        <v>0</v>
      </c>
      <c r="D42" s="224">
        <v>0</v>
      </c>
      <c r="E42" t="s">
        <v>2285</v>
      </c>
    </row>
    <row r="43" spans="1:5" x14ac:dyDescent="0.2">
      <c r="A43" t="s">
        <v>1869</v>
      </c>
      <c r="B43" t="s">
        <v>2286</v>
      </c>
      <c r="C43" s="224">
        <v>0</v>
      </c>
      <c r="D43" s="224">
        <v>0</v>
      </c>
      <c r="E43" t="s">
        <v>2287</v>
      </c>
    </row>
    <row r="44" spans="1:5" x14ac:dyDescent="0.2">
      <c r="A44" t="s">
        <v>1870</v>
      </c>
      <c r="B44" t="s">
        <v>2288</v>
      </c>
      <c r="C44" s="224">
        <v>0</v>
      </c>
      <c r="D44" s="224">
        <v>0</v>
      </c>
      <c r="E44" t="s">
        <v>2289</v>
      </c>
    </row>
    <row r="45" spans="1:5" x14ac:dyDescent="0.2">
      <c r="A45" t="s">
        <v>1871</v>
      </c>
      <c r="B45" t="s">
        <v>2290</v>
      </c>
      <c r="C45" s="224">
        <v>0</v>
      </c>
      <c r="D45" s="224">
        <v>0</v>
      </c>
      <c r="E45" t="s">
        <v>2291</v>
      </c>
    </row>
    <row r="46" spans="1:5" x14ac:dyDescent="0.2">
      <c r="A46" t="s">
        <v>1872</v>
      </c>
      <c r="B46" t="s">
        <v>2292</v>
      </c>
      <c r="C46" s="224">
        <v>0</v>
      </c>
      <c r="D46" s="224">
        <v>0</v>
      </c>
      <c r="E46" t="s">
        <v>2293</v>
      </c>
    </row>
    <row r="47" spans="1:5" x14ac:dyDescent="0.2">
      <c r="A47" t="s">
        <v>1873</v>
      </c>
      <c r="B47" t="s">
        <v>2294</v>
      </c>
      <c r="C47" s="224">
        <v>0</v>
      </c>
      <c r="D47" s="224">
        <v>0</v>
      </c>
      <c r="E47" t="s">
        <v>2295</v>
      </c>
    </row>
    <row r="48" spans="1:5" x14ac:dyDescent="0.2">
      <c r="A48" t="s">
        <v>1874</v>
      </c>
      <c r="B48" t="s">
        <v>2296</v>
      </c>
      <c r="C48" s="224">
        <v>0</v>
      </c>
      <c r="D48" s="224">
        <v>0</v>
      </c>
      <c r="E48" t="s">
        <v>2297</v>
      </c>
    </row>
    <row r="49" spans="1:5" x14ac:dyDescent="0.2">
      <c r="A49" t="s">
        <v>1875</v>
      </c>
      <c r="B49" t="s">
        <v>2298</v>
      </c>
      <c r="C49" s="224">
        <v>0</v>
      </c>
      <c r="D49" s="224">
        <v>0</v>
      </c>
      <c r="E49" t="s">
        <v>2299</v>
      </c>
    </row>
    <row r="50" spans="1:5" x14ac:dyDescent="0.2">
      <c r="A50" t="s">
        <v>1876</v>
      </c>
      <c r="B50" t="s">
        <v>2300</v>
      </c>
      <c r="C50" s="224">
        <v>0</v>
      </c>
      <c r="D50" s="224">
        <v>0</v>
      </c>
      <c r="E50" t="s">
        <v>2301</v>
      </c>
    </row>
    <row r="51" spans="1:5" x14ac:dyDescent="0.2">
      <c r="A51" t="s">
        <v>1877</v>
      </c>
      <c r="B51" t="s">
        <v>2302</v>
      </c>
      <c r="C51" s="224">
        <v>0</v>
      </c>
      <c r="D51" s="224">
        <v>0</v>
      </c>
      <c r="E51" t="s">
        <v>2303</v>
      </c>
    </row>
    <row r="52" spans="1:5" x14ac:dyDescent="0.2">
      <c r="A52" t="s">
        <v>1878</v>
      </c>
      <c r="B52" t="s">
        <v>2304</v>
      </c>
      <c r="C52" s="224">
        <v>0</v>
      </c>
      <c r="D52" s="224">
        <v>0</v>
      </c>
      <c r="E52" t="s">
        <v>2305</v>
      </c>
    </row>
    <row r="53" spans="1:5" x14ac:dyDescent="0.2">
      <c r="A53" t="s">
        <v>1879</v>
      </c>
      <c r="B53" t="s">
        <v>2306</v>
      </c>
      <c r="C53" s="224">
        <v>0</v>
      </c>
      <c r="D53" s="224">
        <v>0</v>
      </c>
      <c r="E53" t="s">
        <v>2307</v>
      </c>
    </row>
    <row r="54" spans="1:5" x14ac:dyDescent="0.2">
      <c r="A54" t="s">
        <v>1880</v>
      </c>
      <c r="B54" t="s">
        <v>2308</v>
      </c>
      <c r="C54" s="224">
        <v>0</v>
      </c>
      <c r="D54" s="224">
        <v>0</v>
      </c>
      <c r="E54" t="s">
        <v>2309</v>
      </c>
    </row>
    <row r="55" spans="1:5" x14ac:dyDescent="0.2">
      <c r="A55" t="s">
        <v>1881</v>
      </c>
      <c r="B55" t="s">
        <v>2310</v>
      </c>
      <c r="C55" s="224">
        <v>0</v>
      </c>
      <c r="D55" s="224">
        <v>0</v>
      </c>
      <c r="E55" t="s">
        <v>2311</v>
      </c>
    </row>
    <row r="56" spans="1:5" x14ac:dyDescent="0.2">
      <c r="A56" t="s">
        <v>1882</v>
      </c>
      <c r="B56" t="s">
        <v>2312</v>
      </c>
      <c r="C56" s="224">
        <v>0</v>
      </c>
      <c r="D56" s="224">
        <v>0</v>
      </c>
      <c r="E56" t="s">
        <v>2313</v>
      </c>
    </row>
    <row r="57" spans="1:5" x14ac:dyDescent="0.2">
      <c r="A57" t="s">
        <v>1883</v>
      </c>
      <c r="B57" t="s">
        <v>1743</v>
      </c>
      <c r="C57" s="224">
        <v>-113162.53</v>
      </c>
      <c r="D57" s="224">
        <v>113162.53</v>
      </c>
      <c r="E57" t="s">
        <v>2314</v>
      </c>
    </row>
    <row r="58" spans="1:5" x14ac:dyDescent="0.2">
      <c r="A58" t="s">
        <v>1884</v>
      </c>
      <c r="B58" t="s">
        <v>2315</v>
      </c>
      <c r="C58" s="224">
        <v>0</v>
      </c>
      <c r="D58" s="224">
        <v>0</v>
      </c>
      <c r="E58" t="s">
        <v>2316</v>
      </c>
    </row>
    <row r="59" spans="1:5" x14ac:dyDescent="0.2">
      <c r="A59" t="s">
        <v>1885</v>
      </c>
      <c r="B59" t="s">
        <v>1745</v>
      </c>
      <c r="C59" s="224">
        <v>0</v>
      </c>
      <c r="D59" s="224">
        <v>0</v>
      </c>
      <c r="E59" t="s">
        <v>2317</v>
      </c>
    </row>
    <row r="60" spans="1:5" x14ac:dyDescent="0.2">
      <c r="A60" t="s">
        <v>1886</v>
      </c>
      <c r="B60" t="s">
        <v>2315</v>
      </c>
      <c r="C60" s="224">
        <v>0</v>
      </c>
      <c r="D60" s="224">
        <v>0</v>
      </c>
      <c r="E60" t="s">
        <v>2318</v>
      </c>
    </row>
    <row r="61" spans="1:5" x14ac:dyDescent="0.2">
      <c r="A61" t="s">
        <v>1887</v>
      </c>
      <c r="B61" t="s">
        <v>2319</v>
      </c>
      <c r="C61" s="224">
        <v>0</v>
      </c>
      <c r="D61" s="224">
        <v>0</v>
      </c>
      <c r="E61" t="s">
        <v>2320</v>
      </c>
    </row>
    <row r="62" spans="1:5" x14ac:dyDescent="0.2">
      <c r="A62" t="s">
        <v>1888</v>
      </c>
      <c r="B62" t="s">
        <v>1747</v>
      </c>
      <c r="C62" s="224">
        <v>0</v>
      </c>
      <c r="D62" s="224">
        <v>0</v>
      </c>
      <c r="E62" t="s">
        <v>2321</v>
      </c>
    </row>
    <row r="63" spans="1:5" x14ac:dyDescent="0.2">
      <c r="A63" t="s">
        <v>1889</v>
      </c>
      <c r="B63" t="s">
        <v>1748</v>
      </c>
      <c r="C63" s="224">
        <v>0</v>
      </c>
      <c r="D63" s="224">
        <v>0</v>
      </c>
      <c r="E63" t="s">
        <v>2322</v>
      </c>
    </row>
    <row r="64" spans="1:5" x14ac:dyDescent="0.2">
      <c r="A64" t="s">
        <v>1890</v>
      </c>
      <c r="B64" t="s">
        <v>2209</v>
      </c>
      <c r="C64" s="224">
        <v>0</v>
      </c>
      <c r="D64" s="224">
        <v>0</v>
      </c>
      <c r="E64" t="s">
        <v>2323</v>
      </c>
    </row>
    <row r="65" spans="1:5" x14ac:dyDescent="0.2">
      <c r="A65" t="s">
        <v>1891</v>
      </c>
      <c r="B65" t="s">
        <v>17</v>
      </c>
      <c r="C65" s="224">
        <v>0</v>
      </c>
      <c r="D65" s="224">
        <v>0</v>
      </c>
      <c r="E65" t="s">
        <v>2324</v>
      </c>
    </row>
    <row r="66" spans="1:5" x14ac:dyDescent="0.2">
      <c r="A66" t="s">
        <v>1892</v>
      </c>
      <c r="B66" t="s">
        <v>1749</v>
      </c>
      <c r="C66" s="224">
        <v>-9842.33</v>
      </c>
      <c r="D66" s="224">
        <v>9842.33</v>
      </c>
      <c r="E66" t="s">
        <v>2325</v>
      </c>
    </row>
    <row r="67" spans="1:5" x14ac:dyDescent="0.2">
      <c r="A67" t="s">
        <v>1893</v>
      </c>
      <c r="B67" t="s">
        <v>2326</v>
      </c>
      <c r="C67" s="224">
        <v>0</v>
      </c>
      <c r="D67" s="224">
        <v>0</v>
      </c>
      <c r="E67" t="s">
        <v>2327</v>
      </c>
    </row>
    <row r="68" spans="1:5" x14ac:dyDescent="0.2">
      <c r="A68" t="s">
        <v>1894</v>
      </c>
      <c r="B68" t="s">
        <v>18</v>
      </c>
      <c r="C68" s="224">
        <v>0</v>
      </c>
      <c r="D68" s="224">
        <v>0</v>
      </c>
      <c r="E68" t="s">
        <v>2328</v>
      </c>
    </row>
    <row r="69" spans="1:5" x14ac:dyDescent="0.2">
      <c r="A69" t="s">
        <v>1895</v>
      </c>
      <c r="B69" t="s">
        <v>2329</v>
      </c>
      <c r="C69" s="224">
        <v>0</v>
      </c>
      <c r="D69" s="224">
        <v>0</v>
      </c>
      <c r="E69" t="s">
        <v>2330</v>
      </c>
    </row>
    <row r="70" spans="1:5" x14ac:dyDescent="0.2">
      <c r="A70" t="s">
        <v>1896</v>
      </c>
      <c r="B70" t="s">
        <v>2331</v>
      </c>
      <c r="C70" s="224">
        <v>0</v>
      </c>
      <c r="D70" s="224">
        <v>0</v>
      </c>
      <c r="E70" t="s">
        <v>2332</v>
      </c>
    </row>
    <row r="71" spans="1:5" x14ac:dyDescent="0.2">
      <c r="A71" t="s">
        <v>1897</v>
      </c>
      <c r="B71" t="s">
        <v>1755</v>
      </c>
      <c r="C71" s="224">
        <v>0</v>
      </c>
      <c r="D71" s="224">
        <v>0</v>
      </c>
      <c r="E71" t="s">
        <v>2333</v>
      </c>
    </row>
    <row r="72" spans="1:5" x14ac:dyDescent="0.2">
      <c r="A72" t="s">
        <v>1898</v>
      </c>
      <c r="B72" t="s">
        <v>19</v>
      </c>
      <c r="C72" s="224">
        <v>0</v>
      </c>
      <c r="D72" s="224">
        <v>0</v>
      </c>
      <c r="E72" t="s">
        <v>2334</v>
      </c>
    </row>
    <row r="73" spans="1:5" x14ac:dyDescent="0.2">
      <c r="A73" t="s">
        <v>1899</v>
      </c>
      <c r="B73" t="s">
        <v>20</v>
      </c>
      <c r="C73" s="224">
        <v>0</v>
      </c>
      <c r="D73" s="224">
        <v>0</v>
      </c>
      <c r="E73" t="s">
        <v>2335</v>
      </c>
    </row>
    <row r="74" spans="1:5" x14ac:dyDescent="0.2">
      <c r="A74" t="s">
        <v>1900</v>
      </c>
      <c r="B74" t="s">
        <v>2336</v>
      </c>
      <c r="C74" s="224">
        <v>0</v>
      </c>
      <c r="D74" s="224">
        <v>0</v>
      </c>
      <c r="E74" t="s">
        <v>2337</v>
      </c>
    </row>
    <row r="75" spans="1:5" x14ac:dyDescent="0.2">
      <c r="A75" t="s">
        <v>1901</v>
      </c>
      <c r="B75" t="s">
        <v>2338</v>
      </c>
      <c r="C75" s="224">
        <v>0</v>
      </c>
      <c r="D75" s="224">
        <v>0</v>
      </c>
      <c r="E75" t="s">
        <v>2339</v>
      </c>
    </row>
    <row r="76" spans="1:5" x14ac:dyDescent="0.2">
      <c r="A76" t="s">
        <v>1902</v>
      </c>
      <c r="B76" t="s">
        <v>2340</v>
      </c>
      <c r="C76" s="224">
        <v>0</v>
      </c>
      <c r="D76" s="224">
        <v>0</v>
      </c>
      <c r="E76" t="s">
        <v>2341</v>
      </c>
    </row>
    <row r="77" spans="1:5" x14ac:dyDescent="0.2">
      <c r="A77" t="s">
        <v>1903</v>
      </c>
      <c r="B77" t="s">
        <v>1762</v>
      </c>
      <c r="C77" s="224">
        <v>0</v>
      </c>
      <c r="D77" s="224">
        <v>0</v>
      </c>
      <c r="E77" t="s">
        <v>2342</v>
      </c>
    </row>
    <row r="78" spans="1:5" x14ac:dyDescent="0.2">
      <c r="A78" t="s">
        <v>1904</v>
      </c>
      <c r="B78" t="s">
        <v>2343</v>
      </c>
      <c r="C78" s="224">
        <v>0</v>
      </c>
      <c r="D78" s="224">
        <v>0</v>
      </c>
      <c r="E78" t="s">
        <v>2344</v>
      </c>
    </row>
    <row r="79" spans="1:5" x14ac:dyDescent="0.2">
      <c r="A79" t="s">
        <v>1905</v>
      </c>
      <c r="B79" t="s">
        <v>1764</v>
      </c>
      <c r="C79" s="224">
        <v>0</v>
      </c>
      <c r="D79" s="224">
        <v>0</v>
      </c>
      <c r="E79" t="s">
        <v>2345</v>
      </c>
    </row>
    <row r="80" spans="1:5" x14ac:dyDescent="0.2">
      <c r="A80" t="s">
        <v>1906</v>
      </c>
      <c r="B80" t="s">
        <v>1765</v>
      </c>
      <c r="C80" s="224">
        <v>0</v>
      </c>
      <c r="D80" s="224">
        <v>0</v>
      </c>
      <c r="E80" t="s">
        <v>2346</v>
      </c>
    </row>
    <row r="81" spans="1:5" x14ac:dyDescent="0.2">
      <c r="A81" t="s">
        <v>1907</v>
      </c>
      <c r="B81" t="s">
        <v>22</v>
      </c>
      <c r="C81" s="224">
        <v>-16801</v>
      </c>
      <c r="D81" s="224">
        <v>16801</v>
      </c>
      <c r="E81" t="s">
        <v>2347</v>
      </c>
    </row>
    <row r="82" spans="1:5" x14ac:dyDescent="0.2">
      <c r="A82" t="s">
        <v>1909</v>
      </c>
      <c r="B82" t="s">
        <v>14</v>
      </c>
      <c r="C82" s="224">
        <v>-2252</v>
      </c>
      <c r="D82" s="224">
        <v>2252</v>
      </c>
      <c r="E82" t="s">
        <v>2348</v>
      </c>
    </row>
    <row r="83" spans="1:5" x14ac:dyDescent="0.2">
      <c r="A83" t="s">
        <v>1910</v>
      </c>
      <c r="B83" t="s">
        <v>2349</v>
      </c>
      <c r="C83" s="224">
        <v>0</v>
      </c>
      <c r="D83" s="224">
        <v>0</v>
      </c>
      <c r="E83" t="s">
        <v>2350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E60"/>
  <sheetViews>
    <sheetView workbookViewId="0">
      <selection activeCell="C2" sqref="C2"/>
    </sheetView>
  </sheetViews>
  <sheetFormatPr baseColWidth="10" defaultRowHeight="12.75" x14ac:dyDescent="0.2"/>
  <cols>
    <col min="1" max="1" width="13.7109375" bestFit="1" customWidth="1"/>
    <col min="2" max="2" width="28" customWidth="1"/>
    <col min="3" max="3" width="16.140625" customWidth="1"/>
    <col min="4" max="4" width="14.140625" customWidth="1"/>
  </cols>
  <sheetData>
    <row r="1" spans="1:5" ht="15" x14ac:dyDescent="0.25">
      <c r="A1" s="229" t="s">
        <v>1680</v>
      </c>
      <c r="B1" s="229" t="s">
        <v>30</v>
      </c>
      <c r="C1" s="229" t="s">
        <v>67</v>
      </c>
      <c r="D1" s="229" t="s">
        <v>1671</v>
      </c>
    </row>
    <row r="2" spans="1:5" x14ac:dyDescent="0.2">
      <c r="A2" t="str">
        <f>_xll.RubriqueComptes("FFT-NEWRESULTAT",Paramétrage!B11,Paramétrage!D12,Configuration!B3,Configuration!B4,Configuration!B5,Configuration!B6,Paramétrage!B13,,Paramétrage!D13,Paramétrage!D13,Paramétrage!B12)</f>
        <v>NBP26</v>
      </c>
      <c r="B2" t="s">
        <v>2114</v>
      </c>
      <c r="C2">
        <v>0</v>
      </c>
      <c r="D2">
        <v>0</v>
      </c>
      <c r="E2" t="s">
        <v>2115</v>
      </c>
    </row>
    <row r="3" spans="1:5" x14ac:dyDescent="0.2">
      <c r="A3" t="s">
        <v>1911</v>
      </c>
      <c r="B3" t="s">
        <v>1769</v>
      </c>
      <c r="C3">
        <v>0</v>
      </c>
      <c r="D3">
        <v>0</v>
      </c>
      <c r="E3" t="s">
        <v>2116</v>
      </c>
    </row>
    <row r="4" spans="1:5" x14ac:dyDescent="0.2">
      <c r="A4" t="s">
        <v>1912</v>
      </c>
      <c r="B4" t="s">
        <v>2117</v>
      </c>
      <c r="C4">
        <v>-818.06</v>
      </c>
      <c r="D4">
        <v>818.06</v>
      </c>
      <c r="E4" t="s">
        <v>2118</v>
      </c>
    </row>
    <row r="5" spans="1:5" x14ac:dyDescent="0.2">
      <c r="A5" t="s">
        <v>1913</v>
      </c>
      <c r="B5" t="s">
        <v>2119</v>
      </c>
      <c r="C5">
        <v>0</v>
      </c>
      <c r="D5">
        <v>0</v>
      </c>
      <c r="E5" t="s">
        <v>2120</v>
      </c>
    </row>
    <row r="6" spans="1:5" x14ac:dyDescent="0.2">
      <c r="A6" t="s">
        <v>1914</v>
      </c>
      <c r="B6" t="s">
        <v>2121</v>
      </c>
      <c r="C6">
        <v>-30804.799999999999</v>
      </c>
      <c r="D6">
        <v>30804.799999999999</v>
      </c>
      <c r="E6" t="s">
        <v>2122</v>
      </c>
    </row>
    <row r="7" spans="1:5" x14ac:dyDescent="0.2">
      <c r="A7" t="s">
        <v>1915</v>
      </c>
      <c r="B7" t="s">
        <v>2123</v>
      </c>
      <c r="C7">
        <v>0</v>
      </c>
      <c r="D7">
        <v>0</v>
      </c>
      <c r="E7" t="s">
        <v>2124</v>
      </c>
    </row>
    <row r="8" spans="1:5" x14ac:dyDescent="0.2">
      <c r="A8" t="s">
        <v>1916</v>
      </c>
      <c r="B8" t="s">
        <v>2125</v>
      </c>
      <c r="C8">
        <v>-21089</v>
      </c>
      <c r="D8">
        <v>21089</v>
      </c>
      <c r="E8" t="s">
        <v>2126</v>
      </c>
    </row>
    <row r="9" spans="1:5" x14ac:dyDescent="0.2">
      <c r="A9" t="s">
        <v>1917</v>
      </c>
      <c r="B9" t="s">
        <v>2127</v>
      </c>
      <c r="C9">
        <v>0</v>
      </c>
      <c r="D9">
        <v>0</v>
      </c>
      <c r="E9" t="s">
        <v>2128</v>
      </c>
    </row>
    <row r="10" spans="1:5" x14ac:dyDescent="0.2">
      <c r="A10" t="s">
        <v>1918</v>
      </c>
      <c r="B10" t="s">
        <v>2129</v>
      </c>
      <c r="C10">
        <v>-2487.9</v>
      </c>
      <c r="D10">
        <v>2487.9</v>
      </c>
      <c r="E10" t="s">
        <v>2130</v>
      </c>
    </row>
    <row r="11" spans="1:5" x14ac:dyDescent="0.2">
      <c r="A11" t="s">
        <v>1919</v>
      </c>
      <c r="B11" t="s">
        <v>2131</v>
      </c>
      <c r="C11">
        <v>-9200</v>
      </c>
      <c r="D11">
        <v>9200</v>
      </c>
      <c r="E11" t="s">
        <v>2132</v>
      </c>
    </row>
    <row r="12" spans="1:5" x14ac:dyDescent="0.2">
      <c r="A12" t="s">
        <v>1920</v>
      </c>
      <c r="B12" t="s">
        <v>2133</v>
      </c>
      <c r="C12">
        <v>0</v>
      </c>
      <c r="D12">
        <v>0</v>
      </c>
      <c r="E12" t="s">
        <v>2134</v>
      </c>
    </row>
    <row r="13" spans="1:5" x14ac:dyDescent="0.2">
      <c r="A13" t="s">
        <v>1921</v>
      </c>
      <c r="B13" t="s">
        <v>2135</v>
      </c>
      <c r="C13">
        <v>-7307.64</v>
      </c>
      <c r="D13">
        <v>7307.64</v>
      </c>
      <c r="E13" t="s">
        <v>2136</v>
      </c>
    </row>
    <row r="14" spans="1:5" x14ac:dyDescent="0.2">
      <c r="A14" t="s">
        <v>1922</v>
      </c>
      <c r="B14" t="s">
        <v>1783</v>
      </c>
      <c r="C14">
        <v>0</v>
      </c>
      <c r="D14">
        <v>0</v>
      </c>
      <c r="E14" t="s">
        <v>2137</v>
      </c>
    </row>
    <row r="15" spans="1:5" x14ac:dyDescent="0.2">
      <c r="A15" t="s">
        <v>1923</v>
      </c>
      <c r="B15" t="s">
        <v>2138</v>
      </c>
      <c r="C15">
        <v>0</v>
      </c>
      <c r="D15">
        <v>0</v>
      </c>
      <c r="E15" t="s">
        <v>2139</v>
      </c>
    </row>
    <row r="16" spans="1:5" x14ac:dyDescent="0.2">
      <c r="A16" t="s">
        <v>1924</v>
      </c>
      <c r="B16" t="s">
        <v>1785</v>
      </c>
      <c r="C16">
        <v>0</v>
      </c>
      <c r="D16">
        <v>0</v>
      </c>
      <c r="E16" t="s">
        <v>2140</v>
      </c>
    </row>
    <row r="17" spans="1:5" x14ac:dyDescent="0.2">
      <c r="A17" t="s">
        <v>1925</v>
      </c>
      <c r="B17" t="s">
        <v>1787</v>
      </c>
      <c r="C17">
        <v>23327.53</v>
      </c>
      <c r="D17">
        <v>-23327.53</v>
      </c>
      <c r="E17" t="s">
        <v>2141</v>
      </c>
    </row>
    <row r="18" spans="1:5" x14ac:dyDescent="0.2">
      <c r="A18" t="s">
        <v>1926</v>
      </c>
      <c r="B18" t="s">
        <v>1788</v>
      </c>
      <c r="C18">
        <v>0</v>
      </c>
      <c r="D18">
        <v>0</v>
      </c>
      <c r="E18" t="s">
        <v>2142</v>
      </c>
    </row>
    <row r="19" spans="1:5" x14ac:dyDescent="0.2">
      <c r="A19" t="s">
        <v>1927</v>
      </c>
      <c r="B19" t="s">
        <v>1789</v>
      </c>
      <c r="C19">
        <v>46414.5</v>
      </c>
      <c r="D19">
        <v>-46414.5</v>
      </c>
      <c r="E19" t="s">
        <v>2143</v>
      </c>
    </row>
    <row r="20" spans="1:5" x14ac:dyDescent="0.2">
      <c r="A20" t="s">
        <v>1928</v>
      </c>
      <c r="B20" t="s">
        <v>1790</v>
      </c>
      <c r="C20">
        <v>1200</v>
      </c>
      <c r="D20">
        <v>-1200</v>
      </c>
      <c r="E20" t="s">
        <v>2144</v>
      </c>
    </row>
    <row r="21" spans="1:5" x14ac:dyDescent="0.2">
      <c r="A21" t="s">
        <v>1929</v>
      </c>
      <c r="B21" t="s">
        <v>2145</v>
      </c>
      <c r="C21">
        <v>0</v>
      </c>
      <c r="D21">
        <v>0</v>
      </c>
      <c r="E21" t="s">
        <v>2146</v>
      </c>
    </row>
    <row r="22" spans="1:5" x14ac:dyDescent="0.2">
      <c r="A22" t="s">
        <v>1930</v>
      </c>
      <c r="B22" t="s">
        <v>1792</v>
      </c>
      <c r="C22">
        <v>0</v>
      </c>
      <c r="D22">
        <v>0</v>
      </c>
      <c r="E22" t="s">
        <v>2147</v>
      </c>
    </row>
    <row r="23" spans="1:5" x14ac:dyDescent="0.2">
      <c r="A23" t="s">
        <v>1931</v>
      </c>
      <c r="B23" t="s">
        <v>1793</v>
      </c>
      <c r="C23">
        <v>0</v>
      </c>
      <c r="D23">
        <v>0</v>
      </c>
      <c r="E23" t="s">
        <v>2148</v>
      </c>
    </row>
    <row r="24" spans="1:5" x14ac:dyDescent="0.2">
      <c r="A24" t="s">
        <v>1932</v>
      </c>
      <c r="B24" t="s">
        <v>2149</v>
      </c>
      <c r="C24">
        <v>0</v>
      </c>
      <c r="D24">
        <v>0</v>
      </c>
      <c r="E24" t="s">
        <v>2150</v>
      </c>
    </row>
    <row r="25" spans="1:5" x14ac:dyDescent="0.2">
      <c r="A25" t="s">
        <v>1993</v>
      </c>
      <c r="B25" t="s">
        <v>2151</v>
      </c>
      <c r="C25">
        <v>0</v>
      </c>
      <c r="D25">
        <v>0</v>
      </c>
      <c r="E25" t="s">
        <v>2152</v>
      </c>
    </row>
    <row r="26" spans="1:5" x14ac:dyDescent="0.2">
      <c r="A26" t="s">
        <v>1933</v>
      </c>
      <c r="B26" t="s">
        <v>26</v>
      </c>
      <c r="C26">
        <v>0</v>
      </c>
      <c r="D26">
        <v>0</v>
      </c>
      <c r="E26" t="s">
        <v>2153</v>
      </c>
    </row>
    <row r="27" spans="1:5" x14ac:dyDescent="0.2">
      <c r="A27" t="s">
        <v>1934</v>
      </c>
      <c r="B27" t="s">
        <v>1795</v>
      </c>
      <c r="C27">
        <v>0</v>
      </c>
      <c r="D27">
        <v>0</v>
      </c>
      <c r="E27" t="s">
        <v>2154</v>
      </c>
    </row>
    <row r="28" spans="1:5" x14ac:dyDescent="0.2">
      <c r="A28" t="s">
        <v>1935</v>
      </c>
      <c r="B28" t="s">
        <v>27</v>
      </c>
      <c r="C28">
        <v>47</v>
      </c>
      <c r="D28">
        <v>-47</v>
      </c>
      <c r="E28" t="s">
        <v>2155</v>
      </c>
    </row>
    <row r="29" spans="1:5" x14ac:dyDescent="0.2">
      <c r="A29" t="s">
        <v>1936</v>
      </c>
      <c r="B29" t="s">
        <v>2156</v>
      </c>
      <c r="C29">
        <v>0</v>
      </c>
      <c r="D29">
        <v>0</v>
      </c>
      <c r="E29" t="s">
        <v>2157</v>
      </c>
    </row>
    <row r="30" spans="1:5" x14ac:dyDescent="0.2">
      <c r="A30" t="s">
        <v>1937</v>
      </c>
      <c r="B30" t="s">
        <v>2158</v>
      </c>
      <c r="C30">
        <v>0</v>
      </c>
      <c r="D30">
        <v>0</v>
      </c>
      <c r="E30" t="s">
        <v>2159</v>
      </c>
    </row>
    <row r="31" spans="1:5" x14ac:dyDescent="0.2">
      <c r="A31" t="s">
        <v>1938</v>
      </c>
      <c r="B31" t="s">
        <v>2160</v>
      </c>
      <c r="C31">
        <v>-2351.87</v>
      </c>
      <c r="D31">
        <v>2351.87</v>
      </c>
      <c r="E31" t="s">
        <v>2161</v>
      </c>
    </row>
    <row r="32" spans="1:5" x14ac:dyDescent="0.2">
      <c r="A32" t="s">
        <v>1939</v>
      </c>
      <c r="B32" t="s">
        <v>2162</v>
      </c>
      <c r="C32">
        <v>0</v>
      </c>
      <c r="D32">
        <v>0</v>
      </c>
      <c r="E32" t="s">
        <v>2163</v>
      </c>
    </row>
    <row r="33" spans="1:5" x14ac:dyDescent="0.2">
      <c r="A33" t="s">
        <v>1940</v>
      </c>
      <c r="B33" t="s">
        <v>2164</v>
      </c>
      <c r="C33">
        <v>0</v>
      </c>
      <c r="D33">
        <v>0</v>
      </c>
      <c r="E33" t="s">
        <v>2165</v>
      </c>
    </row>
    <row r="34" spans="1:5" x14ac:dyDescent="0.2">
      <c r="A34" t="s">
        <v>1941</v>
      </c>
      <c r="B34" t="s">
        <v>2166</v>
      </c>
      <c r="C34">
        <v>0</v>
      </c>
      <c r="D34">
        <v>0</v>
      </c>
      <c r="E34" t="s">
        <v>2167</v>
      </c>
    </row>
    <row r="35" spans="1:5" x14ac:dyDescent="0.2">
      <c r="A35" t="s">
        <v>1942</v>
      </c>
      <c r="B35" t="s">
        <v>2168</v>
      </c>
      <c r="C35">
        <v>0</v>
      </c>
      <c r="D35">
        <v>0</v>
      </c>
      <c r="E35" t="s">
        <v>2169</v>
      </c>
    </row>
    <row r="36" spans="1:5" x14ac:dyDescent="0.2">
      <c r="A36" t="s">
        <v>1943</v>
      </c>
      <c r="B36" t="s">
        <v>2170</v>
      </c>
      <c r="C36">
        <v>0</v>
      </c>
      <c r="D36">
        <v>0</v>
      </c>
      <c r="E36" t="s">
        <v>2171</v>
      </c>
    </row>
    <row r="37" spans="1:5" x14ac:dyDescent="0.2">
      <c r="A37" t="s">
        <v>1944</v>
      </c>
      <c r="B37" t="s">
        <v>2172</v>
      </c>
      <c r="C37">
        <v>0</v>
      </c>
      <c r="D37">
        <v>0</v>
      </c>
      <c r="E37" t="s">
        <v>2173</v>
      </c>
    </row>
    <row r="38" spans="1:5" x14ac:dyDescent="0.2">
      <c r="A38" t="s">
        <v>1945</v>
      </c>
      <c r="B38" t="s">
        <v>2174</v>
      </c>
      <c r="C38">
        <v>0</v>
      </c>
      <c r="D38">
        <v>0</v>
      </c>
      <c r="E38" t="s">
        <v>2175</v>
      </c>
    </row>
    <row r="39" spans="1:5" x14ac:dyDescent="0.2">
      <c r="A39" t="s">
        <v>1946</v>
      </c>
      <c r="B39" t="s">
        <v>2176</v>
      </c>
      <c r="C39">
        <v>0</v>
      </c>
      <c r="D39">
        <v>0</v>
      </c>
      <c r="E39" t="s">
        <v>2177</v>
      </c>
    </row>
    <row r="40" spans="1:5" x14ac:dyDescent="0.2">
      <c r="A40" t="s">
        <v>1947</v>
      </c>
      <c r="B40" t="s">
        <v>2178</v>
      </c>
      <c r="C40">
        <v>0</v>
      </c>
      <c r="D40">
        <v>0</v>
      </c>
      <c r="E40" t="s">
        <v>2179</v>
      </c>
    </row>
    <row r="41" spans="1:5" x14ac:dyDescent="0.2">
      <c r="A41" t="s">
        <v>1948</v>
      </c>
      <c r="B41" t="s">
        <v>2180</v>
      </c>
      <c r="C41">
        <v>0</v>
      </c>
      <c r="D41">
        <v>0</v>
      </c>
      <c r="E41" t="s">
        <v>2181</v>
      </c>
    </row>
    <row r="42" spans="1:5" x14ac:dyDescent="0.2">
      <c r="A42" t="s">
        <v>1949</v>
      </c>
      <c r="B42" t="s">
        <v>2182</v>
      </c>
      <c r="C42">
        <v>0</v>
      </c>
      <c r="D42">
        <v>0</v>
      </c>
      <c r="E42" t="s">
        <v>2183</v>
      </c>
    </row>
    <row r="43" spans="1:5" x14ac:dyDescent="0.2">
      <c r="A43" t="s">
        <v>1950</v>
      </c>
      <c r="B43" t="s">
        <v>1821</v>
      </c>
      <c r="C43">
        <v>0</v>
      </c>
      <c r="D43">
        <v>0</v>
      </c>
      <c r="E43" t="s">
        <v>2184</v>
      </c>
    </row>
    <row r="44" spans="1:5" x14ac:dyDescent="0.2">
      <c r="A44" t="s">
        <v>1951</v>
      </c>
      <c r="B44" t="s">
        <v>2185</v>
      </c>
      <c r="C44">
        <v>0</v>
      </c>
      <c r="D44">
        <v>0</v>
      </c>
      <c r="E44" t="s">
        <v>2186</v>
      </c>
    </row>
    <row r="45" spans="1:5" x14ac:dyDescent="0.2">
      <c r="A45" t="s">
        <v>1952</v>
      </c>
      <c r="B45" t="s">
        <v>1822</v>
      </c>
      <c r="C45">
        <v>0</v>
      </c>
      <c r="D45">
        <v>0</v>
      </c>
      <c r="E45" t="s">
        <v>2187</v>
      </c>
    </row>
    <row r="46" spans="1:5" x14ac:dyDescent="0.2">
      <c r="A46" t="s">
        <v>1953</v>
      </c>
      <c r="B46" t="s">
        <v>1824</v>
      </c>
      <c r="C46">
        <v>0</v>
      </c>
      <c r="D46">
        <v>0</v>
      </c>
      <c r="E46" t="s">
        <v>2188</v>
      </c>
    </row>
    <row r="47" spans="1:5" x14ac:dyDescent="0.2">
      <c r="A47" t="s">
        <v>1954</v>
      </c>
      <c r="B47" t="s">
        <v>2189</v>
      </c>
      <c r="C47">
        <v>0</v>
      </c>
      <c r="D47">
        <v>0</v>
      </c>
      <c r="E47" t="s">
        <v>2190</v>
      </c>
    </row>
    <row r="48" spans="1:5" x14ac:dyDescent="0.2">
      <c r="A48" t="s">
        <v>1955</v>
      </c>
      <c r="B48" t="s">
        <v>2185</v>
      </c>
      <c r="C48">
        <v>0</v>
      </c>
      <c r="D48">
        <v>0</v>
      </c>
      <c r="E48" t="s">
        <v>2191</v>
      </c>
    </row>
    <row r="49" spans="1:5" x14ac:dyDescent="0.2">
      <c r="A49" t="s">
        <v>1956</v>
      </c>
      <c r="B49" t="s">
        <v>2192</v>
      </c>
      <c r="C49">
        <v>0</v>
      </c>
      <c r="D49">
        <v>0</v>
      </c>
      <c r="E49" t="s">
        <v>2193</v>
      </c>
    </row>
    <row r="50" spans="1:5" x14ac:dyDescent="0.2">
      <c r="A50" t="s">
        <v>1957</v>
      </c>
      <c r="B50" t="s">
        <v>2194</v>
      </c>
      <c r="C50">
        <v>0</v>
      </c>
      <c r="D50">
        <v>0</v>
      </c>
      <c r="E50" t="s">
        <v>2195</v>
      </c>
    </row>
    <row r="51" spans="1:5" x14ac:dyDescent="0.2">
      <c r="A51" t="s">
        <v>1958</v>
      </c>
      <c r="B51" t="s">
        <v>2196</v>
      </c>
      <c r="C51">
        <v>0</v>
      </c>
      <c r="D51">
        <v>0</v>
      </c>
      <c r="E51" t="s">
        <v>2197</v>
      </c>
    </row>
    <row r="52" spans="1:5" x14ac:dyDescent="0.2">
      <c r="A52" t="s">
        <v>1959</v>
      </c>
      <c r="B52" t="s">
        <v>1806</v>
      </c>
      <c r="C52">
        <v>0</v>
      </c>
      <c r="D52">
        <v>0</v>
      </c>
      <c r="E52" t="s">
        <v>2198</v>
      </c>
    </row>
    <row r="53" spans="1:5" x14ac:dyDescent="0.2">
      <c r="A53" t="s">
        <v>1960</v>
      </c>
      <c r="B53" t="s">
        <v>1807</v>
      </c>
      <c r="C53">
        <v>0</v>
      </c>
      <c r="D53">
        <v>0</v>
      </c>
      <c r="E53" t="s">
        <v>2199</v>
      </c>
    </row>
    <row r="54" spans="1:5" x14ac:dyDescent="0.2">
      <c r="A54" t="s">
        <v>1983</v>
      </c>
      <c r="B54" t="s">
        <v>23</v>
      </c>
      <c r="C54">
        <v>0</v>
      </c>
      <c r="D54">
        <v>0</v>
      </c>
      <c r="E54" t="s">
        <v>2200</v>
      </c>
    </row>
    <row r="55" spans="1:5" x14ac:dyDescent="0.2">
      <c r="A55" t="s">
        <v>1961</v>
      </c>
      <c r="B55" t="s">
        <v>2028</v>
      </c>
      <c r="C55">
        <v>-7307.64</v>
      </c>
      <c r="D55">
        <v>7307.64</v>
      </c>
      <c r="E55" t="s">
        <v>2201</v>
      </c>
    </row>
    <row r="56" spans="1:5" x14ac:dyDescent="0.2">
      <c r="A56" t="s">
        <v>1962</v>
      </c>
      <c r="B56" t="s">
        <v>1638</v>
      </c>
      <c r="C56">
        <v>-6589</v>
      </c>
      <c r="D56">
        <v>6589</v>
      </c>
      <c r="E56" t="s">
        <v>2202</v>
      </c>
    </row>
    <row r="57" spans="1:5" x14ac:dyDescent="0.2">
      <c r="A57" t="s">
        <v>1963</v>
      </c>
      <c r="B57" t="s">
        <v>2203</v>
      </c>
      <c r="C57">
        <v>0</v>
      </c>
      <c r="D57">
        <v>0</v>
      </c>
      <c r="E57" t="s">
        <v>2204</v>
      </c>
    </row>
    <row r="58" spans="1:5" x14ac:dyDescent="0.2">
      <c r="A58" t="s">
        <v>1964</v>
      </c>
      <c r="B58" t="s">
        <v>2205</v>
      </c>
      <c r="C58">
        <v>-14500</v>
      </c>
      <c r="D58">
        <v>14500</v>
      </c>
      <c r="E58" t="s">
        <v>2206</v>
      </c>
    </row>
    <row r="59" spans="1:5" x14ac:dyDescent="0.2">
      <c r="A59" t="s">
        <v>1965</v>
      </c>
      <c r="B59" t="s">
        <v>2207</v>
      </c>
      <c r="C59">
        <v>0</v>
      </c>
      <c r="D59">
        <v>0</v>
      </c>
      <c r="E59" t="s">
        <v>2208</v>
      </c>
    </row>
    <row r="60" spans="1:5" x14ac:dyDescent="0.2">
      <c r="A60" t="s">
        <v>1966</v>
      </c>
      <c r="B60" t="s">
        <v>2209</v>
      </c>
      <c r="C60">
        <v>0</v>
      </c>
      <c r="D60">
        <v>0</v>
      </c>
      <c r="E60" t="s">
        <v>2210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E60"/>
  <sheetViews>
    <sheetView workbookViewId="0">
      <selection activeCell="A2" sqref="A2"/>
    </sheetView>
  </sheetViews>
  <sheetFormatPr baseColWidth="10" defaultRowHeight="12.75" x14ac:dyDescent="0.2"/>
  <cols>
    <col min="2" max="2" width="25.85546875" customWidth="1"/>
    <col min="3" max="3" width="16.7109375" customWidth="1"/>
    <col min="4" max="4" width="15.5703125" customWidth="1"/>
  </cols>
  <sheetData>
    <row r="1" spans="1:5" ht="15" x14ac:dyDescent="0.25">
      <c r="A1" s="229" t="s">
        <v>1680</v>
      </c>
      <c r="B1" s="229" t="s">
        <v>30</v>
      </c>
      <c r="C1" s="229" t="s">
        <v>67</v>
      </c>
      <c r="D1" s="229" t="s">
        <v>1671</v>
      </c>
    </row>
    <row r="2" spans="1:5" x14ac:dyDescent="0.2">
      <c r="A2" t="str">
        <f>_xll.RubriqueComptes("FFT-NEWRESULTAT",Paramétrage!B11,Paramétrage!D12,Configuration!C3,Configuration!C4,Configuration!C5,Configuration!C6,Paramétrage!B13,,Paramétrage!D13,Paramétrage!D13,Paramétrage!B12)</f>
        <v>NBP26</v>
      </c>
      <c r="B2" t="s">
        <v>2114</v>
      </c>
      <c r="C2">
        <v>0</v>
      </c>
      <c r="D2">
        <v>0</v>
      </c>
      <c r="E2" t="s">
        <v>2115</v>
      </c>
    </row>
    <row r="3" spans="1:5" x14ac:dyDescent="0.2">
      <c r="A3" t="s">
        <v>1911</v>
      </c>
      <c r="B3" t="s">
        <v>1769</v>
      </c>
      <c r="C3">
        <v>0</v>
      </c>
      <c r="D3">
        <v>0</v>
      </c>
      <c r="E3" t="s">
        <v>2116</v>
      </c>
    </row>
    <row r="4" spans="1:5" x14ac:dyDescent="0.2">
      <c r="A4" t="s">
        <v>1912</v>
      </c>
      <c r="B4" t="s">
        <v>2117</v>
      </c>
      <c r="C4">
        <v>-780.87</v>
      </c>
      <c r="D4">
        <v>780.87</v>
      </c>
      <c r="E4" t="s">
        <v>2118</v>
      </c>
    </row>
    <row r="5" spans="1:5" x14ac:dyDescent="0.2">
      <c r="A5" t="s">
        <v>1913</v>
      </c>
      <c r="B5" t="s">
        <v>2119</v>
      </c>
      <c r="C5">
        <v>0</v>
      </c>
      <c r="D5">
        <v>0</v>
      </c>
      <c r="E5" t="s">
        <v>2120</v>
      </c>
    </row>
    <row r="6" spans="1:5" x14ac:dyDescent="0.2">
      <c r="A6" t="s">
        <v>1914</v>
      </c>
      <c r="B6" t="s">
        <v>2121</v>
      </c>
      <c r="C6">
        <v>-33909.64</v>
      </c>
      <c r="D6">
        <v>33909.64</v>
      </c>
      <c r="E6" t="s">
        <v>2122</v>
      </c>
    </row>
    <row r="7" spans="1:5" x14ac:dyDescent="0.2">
      <c r="A7" t="s">
        <v>1915</v>
      </c>
      <c r="B7" t="s">
        <v>2123</v>
      </c>
      <c r="C7">
        <v>0</v>
      </c>
      <c r="D7">
        <v>0</v>
      </c>
      <c r="E7" t="s">
        <v>2124</v>
      </c>
    </row>
    <row r="8" spans="1:5" x14ac:dyDescent="0.2">
      <c r="A8" t="s">
        <v>1916</v>
      </c>
      <c r="B8" t="s">
        <v>2125</v>
      </c>
      <c r="C8">
        <v>-21590</v>
      </c>
      <c r="D8">
        <v>21590</v>
      </c>
      <c r="E8" t="s">
        <v>2126</v>
      </c>
    </row>
    <row r="9" spans="1:5" x14ac:dyDescent="0.2">
      <c r="A9" t="s">
        <v>1917</v>
      </c>
      <c r="B9" t="s">
        <v>2127</v>
      </c>
      <c r="C9">
        <v>0</v>
      </c>
      <c r="D9">
        <v>0</v>
      </c>
      <c r="E9" t="s">
        <v>2128</v>
      </c>
    </row>
    <row r="10" spans="1:5" x14ac:dyDescent="0.2">
      <c r="A10" t="s">
        <v>1918</v>
      </c>
      <c r="B10" t="s">
        <v>2129</v>
      </c>
      <c r="C10">
        <v>-1386</v>
      </c>
      <c r="D10">
        <v>1386</v>
      </c>
      <c r="E10" t="s">
        <v>2130</v>
      </c>
    </row>
    <row r="11" spans="1:5" x14ac:dyDescent="0.2">
      <c r="A11" t="s">
        <v>1919</v>
      </c>
      <c r="B11" t="s">
        <v>2131</v>
      </c>
      <c r="C11">
        <v>-6800</v>
      </c>
      <c r="D11">
        <v>6800</v>
      </c>
      <c r="E11" t="s">
        <v>2132</v>
      </c>
    </row>
    <row r="12" spans="1:5" x14ac:dyDescent="0.2">
      <c r="A12" t="s">
        <v>1920</v>
      </c>
      <c r="B12" t="s">
        <v>2133</v>
      </c>
      <c r="C12">
        <v>0</v>
      </c>
      <c r="D12">
        <v>0</v>
      </c>
      <c r="E12" t="s">
        <v>2134</v>
      </c>
    </row>
    <row r="13" spans="1:5" x14ac:dyDescent="0.2">
      <c r="A13" t="s">
        <v>1921</v>
      </c>
      <c r="B13" t="s">
        <v>2135</v>
      </c>
      <c r="C13">
        <v>-8958.15</v>
      </c>
      <c r="D13">
        <v>8958.15</v>
      </c>
      <c r="E13" t="s">
        <v>2136</v>
      </c>
    </row>
    <row r="14" spans="1:5" x14ac:dyDescent="0.2">
      <c r="A14" t="s">
        <v>1922</v>
      </c>
      <c r="B14" t="s">
        <v>1783</v>
      </c>
      <c r="C14">
        <v>0</v>
      </c>
      <c r="D14">
        <v>0</v>
      </c>
      <c r="E14" t="s">
        <v>2137</v>
      </c>
    </row>
    <row r="15" spans="1:5" x14ac:dyDescent="0.2">
      <c r="A15" t="s">
        <v>1923</v>
      </c>
      <c r="B15" t="s">
        <v>2138</v>
      </c>
      <c r="C15">
        <v>0</v>
      </c>
      <c r="D15">
        <v>0</v>
      </c>
      <c r="E15" t="s">
        <v>2139</v>
      </c>
    </row>
    <row r="16" spans="1:5" x14ac:dyDescent="0.2">
      <c r="A16" t="s">
        <v>1924</v>
      </c>
      <c r="B16" t="s">
        <v>1785</v>
      </c>
      <c r="C16">
        <v>0</v>
      </c>
      <c r="D16">
        <v>0</v>
      </c>
      <c r="E16" t="s">
        <v>2140</v>
      </c>
    </row>
    <row r="17" spans="1:5" x14ac:dyDescent="0.2">
      <c r="A17" t="s">
        <v>1925</v>
      </c>
      <c r="B17" t="s">
        <v>1787</v>
      </c>
      <c r="C17">
        <v>15837.01</v>
      </c>
      <c r="D17">
        <v>-15837.01</v>
      </c>
      <c r="E17" t="s">
        <v>2141</v>
      </c>
    </row>
    <row r="18" spans="1:5" x14ac:dyDescent="0.2">
      <c r="A18" t="s">
        <v>1926</v>
      </c>
      <c r="B18" t="s">
        <v>1788</v>
      </c>
      <c r="C18">
        <v>0</v>
      </c>
      <c r="D18">
        <v>0</v>
      </c>
      <c r="E18" t="s">
        <v>2142</v>
      </c>
    </row>
    <row r="19" spans="1:5" x14ac:dyDescent="0.2">
      <c r="A19" t="s">
        <v>1927</v>
      </c>
      <c r="B19" t="s">
        <v>1789</v>
      </c>
      <c r="C19">
        <v>47115.96</v>
      </c>
      <c r="D19">
        <v>-47115.96</v>
      </c>
      <c r="E19" t="s">
        <v>2143</v>
      </c>
    </row>
    <row r="20" spans="1:5" x14ac:dyDescent="0.2">
      <c r="A20" t="s">
        <v>1928</v>
      </c>
      <c r="B20" t="s">
        <v>1790</v>
      </c>
      <c r="C20">
        <v>1725</v>
      </c>
      <c r="D20">
        <v>-1725</v>
      </c>
      <c r="E20" t="s">
        <v>2144</v>
      </c>
    </row>
    <row r="21" spans="1:5" x14ac:dyDescent="0.2">
      <c r="A21" t="s">
        <v>1929</v>
      </c>
      <c r="B21" t="s">
        <v>2145</v>
      </c>
      <c r="C21">
        <v>0</v>
      </c>
      <c r="D21">
        <v>0</v>
      </c>
      <c r="E21" t="s">
        <v>2146</v>
      </c>
    </row>
    <row r="22" spans="1:5" x14ac:dyDescent="0.2">
      <c r="A22" t="s">
        <v>1930</v>
      </c>
      <c r="B22" t="s">
        <v>1792</v>
      </c>
      <c r="C22">
        <v>0</v>
      </c>
      <c r="D22">
        <v>0</v>
      </c>
      <c r="E22" t="s">
        <v>2147</v>
      </c>
    </row>
    <row r="23" spans="1:5" x14ac:dyDescent="0.2">
      <c r="A23" t="s">
        <v>1931</v>
      </c>
      <c r="B23" t="s">
        <v>1793</v>
      </c>
      <c r="C23">
        <v>0</v>
      </c>
      <c r="D23">
        <v>0</v>
      </c>
      <c r="E23" t="s">
        <v>2148</v>
      </c>
    </row>
    <row r="24" spans="1:5" x14ac:dyDescent="0.2">
      <c r="A24" t="s">
        <v>1932</v>
      </c>
      <c r="B24" t="s">
        <v>2149</v>
      </c>
      <c r="C24">
        <v>0</v>
      </c>
      <c r="D24">
        <v>0</v>
      </c>
      <c r="E24" t="s">
        <v>2150</v>
      </c>
    </row>
    <row r="25" spans="1:5" x14ac:dyDescent="0.2">
      <c r="A25" t="s">
        <v>1993</v>
      </c>
      <c r="B25" t="s">
        <v>2151</v>
      </c>
      <c r="C25">
        <v>0</v>
      </c>
      <c r="D25">
        <v>0</v>
      </c>
      <c r="E25" t="s">
        <v>2152</v>
      </c>
    </row>
    <row r="26" spans="1:5" x14ac:dyDescent="0.2">
      <c r="A26" t="s">
        <v>1933</v>
      </c>
      <c r="B26" t="s">
        <v>26</v>
      </c>
      <c r="C26">
        <v>0</v>
      </c>
      <c r="D26">
        <v>0</v>
      </c>
      <c r="E26" t="s">
        <v>2153</v>
      </c>
    </row>
    <row r="27" spans="1:5" x14ac:dyDescent="0.2">
      <c r="A27" t="s">
        <v>1934</v>
      </c>
      <c r="B27" t="s">
        <v>1795</v>
      </c>
      <c r="C27">
        <v>0</v>
      </c>
      <c r="D27">
        <v>0</v>
      </c>
      <c r="E27" t="s">
        <v>2154</v>
      </c>
    </row>
    <row r="28" spans="1:5" x14ac:dyDescent="0.2">
      <c r="A28" t="s">
        <v>1935</v>
      </c>
      <c r="B28" t="s">
        <v>27</v>
      </c>
      <c r="C28">
        <v>0</v>
      </c>
      <c r="D28">
        <v>0</v>
      </c>
      <c r="E28" t="s">
        <v>2155</v>
      </c>
    </row>
    <row r="29" spans="1:5" x14ac:dyDescent="0.2">
      <c r="A29" t="s">
        <v>1936</v>
      </c>
      <c r="B29" t="s">
        <v>2156</v>
      </c>
      <c r="C29">
        <v>0</v>
      </c>
      <c r="D29">
        <v>0</v>
      </c>
      <c r="E29" t="s">
        <v>2157</v>
      </c>
    </row>
    <row r="30" spans="1:5" x14ac:dyDescent="0.2">
      <c r="A30" t="s">
        <v>1937</v>
      </c>
      <c r="B30" t="s">
        <v>2158</v>
      </c>
      <c r="C30">
        <v>0</v>
      </c>
      <c r="D30">
        <v>0</v>
      </c>
      <c r="E30" t="s">
        <v>2159</v>
      </c>
    </row>
    <row r="31" spans="1:5" x14ac:dyDescent="0.2">
      <c r="A31" t="s">
        <v>1938</v>
      </c>
      <c r="B31" t="s">
        <v>2160</v>
      </c>
      <c r="C31">
        <v>-1095.6400000000001</v>
      </c>
      <c r="D31">
        <v>1095.6400000000001</v>
      </c>
      <c r="E31" t="s">
        <v>2161</v>
      </c>
    </row>
    <row r="32" spans="1:5" x14ac:dyDescent="0.2">
      <c r="A32" t="s">
        <v>1939</v>
      </c>
      <c r="B32" t="s">
        <v>2162</v>
      </c>
      <c r="C32">
        <v>0</v>
      </c>
      <c r="D32">
        <v>0</v>
      </c>
      <c r="E32" t="s">
        <v>2163</v>
      </c>
    </row>
    <row r="33" spans="1:5" x14ac:dyDescent="0.2">
      <c r="A33" t="s">
        <v>1940</v>
      </c>
      <c r="B33" t="s">
        <v>2164</v>
      </c>
      <c r="C33">
        <v>0</v>
      </c>
      <c r="D33">
        <v>0</v>
      </c>
      <c r="E33" t="s">
        <v>2165</v>
      </c>
    </row>
    <row r="34" spans="1:5" x14ac:dyDescent="0.2">
      <c r="A34" t="s">
        <v>1941</v>
      </c>
      <c r="B34" t="s">
        <v>2166</v>
      </c>
      <c r="C34">
        <v>0</v>
      </c>
      <c r="D34">
        <v>0</v>
      </c>
      <c r="E34" t="s">
        <v>2167</v>
      </c>
    </row>
    <row r="35" spans="1:5" x14ac:dyDescent="0.2">
      <c r="A35" t="s">
        <v>1942</v>
      </c>
      <c r="B35" t="s">
        <v>2168</v>
      </c>
      <c r="C35">
        <v>0</v>
      </c>
      <c r="D35">
        <v>0</v>
      </c>
      <c r="E35" t="s">
        <v>2169</v>
      </c>
    </row>
    <row r="36" spans="1:5" x14ac:dyDescent="0.2">
      <c r="A36" t="s">
        <v>1943</v>
      </c>
      <c r="B36" t="s">
        <v>2170</v>
      </c>
      <c r="C36">
        <v>0</v>
      </c>
      <c r="D36">
        <v>0</v>
      </c>
      <c r="E36" t="s">
        <v>2171</v>
      </c>
    </row>
    <row r="37" spans="1:5" x14ac:dyDescent="0.2">
      <c r="A37" t="s">
        <v>1944</v>
      </c>
      <c r="B37" t="s">
        <v>2172</v>
      </c>
      <c r="C37">
        <v>0</v>
      </c>
      <c r="D37">
        <v>0</v>
      </c>
      <c r="E37" t="s">
        <v>2173</v>
      </c>
    </row>
    <row r="38" spans="1:5" x14ac:dyDescent="0.2">
      <c r="A38" t="s">
        <v>1945</v>
      </c>
      <c r="B38" t="s">
        <v>2174</v>
      </c>
      <c r="C38">
        <v>0</v>
      </c>
      <c r="D38">
        <v>0</v>
      </c>
      <c r="E38" t="s">
        <v>2175</v>
      </c>
    </row>
    <row r="39" spans="1:5" x14ac:dyDescent="0.2">
      <c r="A39" t="s">
        <v>1946</v>
      </c>
      <c r="B39" t="s">
        <v>2176</v>
      </c>
      <c r="C39">
        <v>0</v>
      </c>
      <c r="D39">
        <v>0</v>
      </c>
      <c r="E39" t="s">
        <v>2177</v>
      </c>
    </row>
    <row r="40" spans="1:5" x14ac:dyDescent="0.2">
      <c r="A40" t="s">
        <v>1947</v>
      </c>
      <c r="B40" t="s">
        <v>2178</v>
      </c>
      <c r="C40">
        <v>0</v>
      </c>
      <c r="D40">
        <v>0</v>
      </c>
      <c r="E40" t="s">
        <v>2179</v>
      </c>
    </row>
    <row r="41" spans="1:5" x14ac:dyDescent="0.2">
      <c r="A41" t="s">
        <v>1948</v>
      </c>
      <c r="B41" t="s">
        <v>2180</v>
      </c>
      <c r="C41">
        <v>0</v>
      </c>
      <c r="D41">
        <v>0</v>
      </c>
      <c r="E41" t="s">
        <v>2181</v>
      </c>
    </row>
    <row r="42" spans="1:5" x14ac:dyDescent="0.2">
      <c r="A42" t="s">
        <v>1949</v>
      </c>
      <c r="B42" t="s">
        <v>2182</v>
      </c>
      <c r="C42">
        <v>0</v>
      </c>
      <c r="D42">
        <v>0</v>
      </c>
      <c r="E42" t="s">
        <v>2183</v>
      </c>
    </row>
    <row r="43" spans="1:5" x14ac:dyDescent="0.2">
      <c r="A43" t="s">
        <v>1950</v>
      </c>
      <c r="B43" t="s">
        <v>1821</v>
      </c>
      <c r="C43">
        <v>0</v>
      </c>
      <c r="D43">
        <v>0</v>
      </c>
      <c r="E43" t="s">
        <v>2184</v>
      </c>
    </row>
    <row r="44" spans="1:5" x14ac:dyDescent="0.2">
      <c r="A44" t="s">
        <v>1951</v>
      </c>
      <c r="B44" t="s">
        <v>2185</v>
      </c>
      <c r="C44">
        <v>0</v>
      </c>
      <c r="D44">
        <v>0</v>
      </c>
      <c r="E44" t="s">
        <v>2186</v>
      </c>
    </row>
    <row r="45" spans="1:5" x14ac:dyDescent="0.2">
      <c r="A45" t="s">
        <v>1952</v>
      </c>
      <c r="B45" t="s">
        <v>1822</v>
      </c>
      <c r="C45">
        <v>0</v>
      </c>
      <c r="D45">
        <v>0</v>
      </c>
      <c r="E45" t="s">
        <v>2187</v>
      </c>
    </row>
    <row r="46" spans="1:5" x14ac:dyDescent="0.2">
      <c r="A46" t="s">
        <v>1953</v>
      </c>
      <c r="B46" t="s">
        <v>1824</v>
      </c>
      <c r="C46">
        <v>0</v>
      </c>
      <c r="D46">
        <v>0</v>
      </c>
      <c r="E46" t="s">
        <v>2188</v>
      </c>
    </row>
    <row r="47" spans="1:5" x14ac:dyDescent="0.2">
      <c r="A47" t="s">
        <v>1954</v>
      </c>
      <c r="B47" t="s">
        <v>2189</v>
      </c>
      <c r="C47">
        <v>0</v>
      </c>
      <c r="D47">
        <v>0</v>
      </c>
      <c r="E47" t="s">
        <v>2190</v>
      </c>
    </row>
    <row r="48" spans="1:5" x14ac:dyDescent="0.2">
      <c r="A48" t="s">
        <v>1955</v>
      </c>
      <c r="B48" t="s">
        <v>2185</v>
      </c>
      <c r="C48">
        <v>0</v>
      </c>
      <c r="D48">
        <v>0</v>
      </c>
      <c r="E48" t="s">
        <v>2191</v>
      </c>
    </row>
    <row r="49" spans="1:5" x14ac:dyDescent="0.2">
      <c r="A49" t="s">
        <v>1956</v>
      </c>
      <c r="B49" t="s">
        <v>2192</v>
      </c>
      <c r="C49">
        <v>0</v>
      </c>
      <c r="D49">
        <v>0</v>
      </c>
      <c r="E49" t="s">
        <v>2193</v>
      </c>
    </row>
    <row r="50" spans="1:5" x14ac:dyDescent="0.2">
      <c r="A50" t="s">
        <v>1957</v>
      </c>
      <c r="B50" t="s">
        <v>2194</v>
      </c>
      <c r="C50">
        <v>0</v>
      </c>
      <c r="D50">
        <v>0</v>
      </c>
      <c r="E50" t="s">
        <v>2195</v>
      </c>
    </row>
    <row r="51" spans="1:5" x14ac:dyDescent="0.2">
      <c r="A51" t="s">
        <v>1958</v>
      </c>
      <c r="B51" t="s">
        <v>2196</v>
      </c>
      <c r="C51">
        <v>0</v>
      </c>
      <c r="D51">
        <v>0</v>
      </c>
      <c r="E51" t="s">
        <v>2197</v>
      </c>
    </row>
    <row r="52" spans="1:5" x14ac:dyDescent="0.2">
      <c r="A52" t="s">
        <v>1959</v>
      </c>
      <c r="B52" t="s">
        <v>1806</v>
      </c>
      <c r="C52">
        <v>0</v>
      </c>
      <c r="D52">
        <v>0</v>
      </c>
      <c r="E52" t="s">
        <v>2198</v>
      </c>
    </row>
    <row r="53" spans="1:5" x14ac:dyDescent="0.2">
      <c r="A53" t="s">
        <v>1960</v>
      </c>
      <c r="B53" t="s">
        <v>1807</v>
      </c>
      <c r="C53">
        <v>0</v>
      </c>
      <c r="D53">
        <v>0</v>
      </c>
      <c r="E53" t="s">
        <v>2199</v>
      </c>
    </row>
    <row r="54" spans="1:5" x14ac:dyDescent="0.2">
      <c r="A54" t="s">
        <v>1983</v>
      </c>
      <c r="B54" t="s">
        <v>23</v>
      </c>
      <c r="C54">
        <v>0</v>
      </c>
      <c r="D54">
        <v>0</v>
      </c>
      <c r="E54" t="s">
        <v>2200</v>
      </c>
    </row>
    <row r="55" spans="1:5" x14ac:dyDescent="0.2">
      <c r="A55" t="s">
        <v>1961</v>
      </c>
      <c r="B55" t="s">
        <v>2028</v>
      </c>
      <c r="C55">
        <v>-8958.15</v>
      </c>
      <c r="D55">
        <v>8958.15</v>
      </c>
      <c r="E55" t="s">
        <v>2201</v>
      </c>
    </row>
    <row r="56" spans="1:5" x14ac:dyDescent="0.2">
      <c r="A56" t="s">
        <v>1962</v>
      </c>
      <c r="B56" t="s">
        <v>1638</v>
      </c>
      <c r="C56">
        <v>-7130</v>
      </c>
      <c r="D56">
        <v>7130</v>
      </c>
      <c r="E56" t="s">
        <v>2202</v>
      </c>
    </row>
    <row r="57" spans="1:5" x14ac:dyDescent="0.2">
      <c r="A57" t="s">
        <v>1963</v>
      </c>
      <c r="B57" t="s">
        <v>2203</v>
      </c>
      <c r="C57">
        <v>0</v>
      </c>
      <c r="D57">
        <v>0</v>
      </c>
      <c r="E57" t="s">
        <v>2204</v>
      </c>
    </row>
    <row r="58" spans="1:5" x14ac:dyDescent="0.2">
      <c r="A58" t="s">
        <v>1964</v>
      </c>
      <c r="B58" t="s">
        <v>2205</v>
      </c>
      <c r="C58">
        <v>-14460</v>
      </c>
      <c r="D58">
        <v>14460</v>
      </c>
      <c r="E58" t="s">
        <v>2206</v>
      </c>
    </row>
    <row r="59" spans="1:5" x14ac:dyDescent="0.2">
      <c r="A59" t="s">
        <v>1965</v>
      </c>
      <c r="B59" t="s">
        <v>2207</v>
      </c>
      <c r="C59">
        <v>0</v>
      </c>
      <c r="D59">
        <v>0</v>
      </c>
      <c r="E59" t="s">
        <v>2208</v>
      </c>
    </row>
    <row r="60" spans="1:5" x14ac:dyDescent="0.2">
      <c r="A60" t="s">
        <v>1966</v>
      </c>
      <c r="B60" t="s">
        <v>2209</v>
      </c>
      <c r="C60">
        <v>0</v>
      </c>
      <c r="D60">
        <v>0</v>
      </c>
      <c r="E60" t="s">
        <v>2210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H440"/>
  <sheetViews>
    <sheetView workbookViewId="0">
      <selection activeCell="A2" sqref="A2"/>
    </sheetView>
  </sheetViews>
  <sheetFormatPr baseColWidth="10" defaultRowHeight="12.75" x14ac:dyDescent="0.2"/>
  <sheetData>
    <row r="1" spans="1:8" x14ac:dyDescent="0.2">
      <c r="A1" s="230" t="s">
        <v>1685</v>
      </c>
      <c r="B1" s="230" t="s">
        <v>1686</v>
      </c>
      <c r="C1" s="231"/>
      <c r="D1" s="231"/>
      <c r="E1" s="231"/>
      <c r="F1" s="230" t="s">
        <v>1687</v>
      </c>
      <c r="G1" s="231"/>
    </row>
    <row r="2" spans="1:8" x14ac:dyDescent="0.2">
      <c r="A2" t="str">
        <f>+_xll.Callprod_resutatanaltfft(,,Paramétrage!D2)</f>
        <v>91</v>
      </c>
      <c r="B2" t="s">
        <v>2029</v>
      </c>
      <c r="C2">
        <v>45469.083333333336</v>
      </c>
      <c r="D2">
        <v>0</v>
      </c>
      <c r="E2">
        <v>2930</v>
      </c>
      <c r="F2">
        <v>-2930</v>
      </c>
      <c r="G2">
        <v>2024</v>
      </c>
      <c r="H2">
        <v>1</v>
      </c>
    </row>
    <row r="3" spans="1:8" x14ac:dyDescent="0.2">
      <c r="A3" s="16" t="s">
        <v>1692</v>
      </c>
      <c r="B3" t="s">
        <v>2030</v>
      </c>
      <c r="C3">
        <v>45408.083333333336</v>
      </c>
      <c r="D3">
        <v>3937.94</v>
      </c>
      <c r="E3">
        <v>0</v>
      </c>
      <c r="F3">
        <v>3937.94</v>
      </c>
      <c r="G3">
        <v>2024</v>
      </c>
      <c r="H3">
        <v>1</v>
      </c>
    </row>
    <row r="4" spans="1:8" x14ac:dyDescent="0.2">
      <c r="A4" s="16" t="s">
        <v>1688</v>
      </c>
      <c r="B4" t="s">
        <v>2031</v>
      </c>
      <c r="C4">
        <v>45535.083333333336</v>
      </c>
      <c r="D4">
        <v>23776.01</v>
      </c>
      <c r="E4">
        <v>67</v>
      </c>
      <c r="F4">
        <v>23709.01</v>
      </c>
      <c r="G4">
        <v>2024</v>
      </c>
      <c r="H4">
        <v>1</v>
      </c>
    </row>
    <row r="5" spans="1:8" x14ac:dyDescent="0.2">
      <c r="A5" s="16" t="s">
        <v>1689</v>
      </c>
      <c r="B5" t="s">
        <v>2032</v>
      </c>
      <c r="C5">
        <v>45532.083333333336</v>
      </c>
      <c r="D5">
        <v>24111.82</v>
      </c>
      <c r="E5">
        <v>152.66999999999999</v>
      </c>
      <c r="F5">
        <v>23959.15</v>
      </c>
      <c r="G5">
        <v>2024</v>
      </c>
      <c r="H5">
        <v>1</v>
      </c>
    </row>
    <row r="6" spans="1:8" x14ac:dyDescent="0.2">
      <c r="A6" s="16" t="s">
        <v>1696</v>
      </c>
      <c r="B6" t="s">
        <v>29</v>
      </c>
      <c r="C6">
        <v>45516.083333333336</v>
      </c>
      <c r="D6">
        <v>203.83</v>
      </c>
      <c r="E6">
        <v>74.400000000000006</v>
      </c>
      <c r="F6">
        <v>129.43</v>
      </c>
      <c r="G6">
        <v>2024</v>
      </c>
      <c r="H6">
        <v>1</v>
      </c>
    </row>
    <row r="7" spans="1:8" x14ac:dyDescent="0.2">
      <c r="A7" s="16" t="s">
        <v>1690</v>
      </c>
      <c r="B7" t="s">
        <v>2033</v>
      </c>
      <c r="C7">
        <v>45488.083333333336</v>
      </c>
      <c r="D7">
        <v>19258.3</v>
      </c>
      <c r="E7">
        <v>4.8</v>
      </c>
      <c r="F7">
        <v>19253.5</v>
      </c>
      <c r="G7">
        <v>2024</v>
      </c>
      <c r="H7">
        <v>1</v>
      </c>
    </row>
    <row r="8" spans="1:8" x14ac:dyDescent="0.2">
      <c r="A8" s="16" t="s">
        <v>1702</v>
      </c>
      <c r="B8" t="s">
        <v>38</v>
      </c>
      <c r="C8">
        <v>45477.083333333336</v>
      </c>
      <c r="D8">
        <v>0</v>
      </c>
      <c r="E8">
        <v>14612.86</v>
      </c>
      <c r="F8">
        <v>-14612.86</v>
      </c>
      <c r="G8">
        <v>2024</v>
      </c>
      <c r="H8">
        <v>1</v>
      </c>
    </row>
    <row r="9" spans="1:8" x14ac:dyDescent="0.2">
      <c r="A9" s="16" t="s">
        <v>1698</v>
      </c>
      <c r="B9" t="s">
        <v>2034</v>
      </c>
      <c r="C9">
        <v>45535.083333333336</v>
      </c>
      <c r="D9">
        <v>0</v>
      </c>
      <c r="E9">
        <v>4377.6400000000003</v>
      </c>
      <c r="F9">
        <v>-4377.6400000000003</v>
      </c>
      <c r="G9">
        <v>2024</v>
      </c>
      <c r="H9">
        <v>1</v>
      </c>
    </row>
    <row r="10" spans="1:8" x14ac:dyDescent="0.2">
      <c r="A10" s="16" t="s">
        <v>1706</v>
      </c>
      <c r="B10" t="s">
        <v>28</v>
      </c>
      <c r="C10">
        <v>45291.041666666664</v>
      </c>
      <c r="D10">
        <v>0</v>
      </c>
      <c r="E10">
        <v>2351.87</v>
      </c>
      <c r="F10">
        <v>-2351.87</v>
      </c>
      <c r="G10">
        <v>2024</v>
      </c>
      <c r="H10">
        <v>1</v>
      </c>
    </row>
    <row r="11" spans="1:8" x14ac:dyDescent="0.2">
      <c r="A11" s="16" t="s">
        <v>1700</v>
      </c>
      <c r="B11" t="s">
        <v>2035</v>
      </c>
      <c r="C11">
        <v>45502.083333333336</v>
      </c>
      <c r="D11">
        <v>529</v>
      </c>
      <c r="E11">
        <v>29226.9</v>
      </c>
      <c r="F11">
        <v>-28697.9</v>
      </c>
      <c r="G11">
        <v>2024</v>
      </c>
      <c r="H11">
        <v>1</v>
      </c>
    </row>
    <row r="12" spans="1:8" x14ac:dyDescent="0.2">
      <c r="A12" s="16" t="s">
        <v>1703</v>
      </c>
      <c r="B12" t="s">
        <v>2036</v>
      </c>
      <c r="C12">
        <v>45489.083333333336</v>
      </c>
      <c r="D12">
        <v>0</v>
      </c>
      <c r="E12">
        <v>21089</v>
      </c>
      <c r="F12">
        <v>-21089</v>
      </c>
      <c r="G12">
        <v>2024</v>
      </c>
      <c r="H12">
        <v>1</v>
      </c>
    </row>
    <row r="13" spans="1:8" x14ac:dyDescent="0.2">
      <c r="A13" s="16"/>
    </row>
    <row r="14" spans="1:8" x14ac:dyDescent="0.2">
      <c r="A14" s="16"/>
    </row>
    <row r="15" spans="1:8" x14ac:dyDescent="0.2">
      <c r="A15" s="16"/>
    </row>
    <row r="16" spans="1:8" x14ac:dyDescent="0.2">
      <c r="A16" s="16"/>
    </row>
    <row r="17" spans="1:1" x14ac:dyDescent="0.2">
      <c r="A17" s="16"/>
    </row>
    <row r="18" spans="1:1" x14ac:dyDescent="0.2">
      <c r="A18" s="16"/>
    </row>
    <row r="19" spans="1:1" x14ac:dyDescent="0.2">
      <c r="A19" s="16"/>
    </row>
    <row r="20" spans="1:1" x14ac:dyDescent="0.2">
      <c r="A20" s="16"/>
    </row>
    <row r="21" spans="1:1" x14ac:dyDescent="0.2">
      <c r="A21" s="16"/>
    </row>
    <row r="22" spans="1:1" x14ac:dyDescent="0.2">
      <c r="A22" s="16"/>
    </row>
    <row r="23" spans="1:1" x14ac:dyDescent="0.2">
      <c r="A23" s="16"/>
    </row>
    <row r="24" spans="1:1" x14ac:dyDescent="0.2">
      <c r="A24" s="16"/>
    </row>
    <row r="25" spans="1:1" x14ac:dyDescent="0.2">
      <c r="A25" s="16"/>
    </row>
    <row r="26" spans="1:1" x14ac:dyDescent="0.2">
      <c r="A26" s="16"/>
    </row>
    <row r="27" spans="1:1" x14ac:dyDescent="0.2">
      <c r="A27" s="16"/>
    </row>
    <row r="28" spans="1:1" x14ac:dyDescent="0.2">
      <c r="A28" s="16"/>
    </row>
    <row r="29" spans="1:1" x14ac:dyDescent="0.2">
      <c r="A29" s="16"/>
    </row>
    <row r="30" spans="1:1" x14ac:dyDescent="0.2">
      <c r="A30" s="16"/>
    </row>
    <row r="31" spans="1:1" x14ac:dyDescent="0.2">
      <c r="A31" s="16"/>
    </row>
    <row r="32" spans="1:1" x14ac:dyDescent="0.2">
      <c r="A32" s="16"/>
    </row>
    <row r="33" spans="1:1" x14ac:dyDescent="0.2">
      <c r="A33" s="16"/>
    </row>
    <row r="34" spans="1:1" x14ac:dyDescent="0.2">
      <c r="A34" s="16"/>
    </row>
    <row r="35" spans="1:1" x14ac:dyDescent="0.2">
      <c r="A35" s="16"/>
    </row>
    <row r="36" spans="1:1" x14ac:dyDescent="0.2">
      <c r="A36" s="16"/>
    </row>
    <row r="37" spans="1:1" x14ac:dyDescent="0.2">
      <c r="A37" s="16"/>
    </row>
    <row r="38" spans="1:1" x14ac:dyDescent="0.2">
      <c r="A38" s="16"/>
    </row>
    <row r="39" spans="1:1" x14ac:dyDescent="0.2">
      <c r="A39" s="16"/>
    </row>
    <row r="40" spans="1:1" x14ac:dyDescent="0.2">
      <c r="A40" s="16"/>
    </row>
    <row r="41" spans="1:1" x14ac:dyDescent="0.2">
      <c r="A41" s="16"/>
    </row>
    <row r="42" spans="1:1" x14ac:dyDescent="0.2">
      <c r="A42" s="16"/>
    </row>
    <row r="43" spans="1:1" x14ac:dyDescent="0.2">
      <c r="A43" s="16"/>
    </row>
    <row r="44" spans="1:1" x14ac:dyDescent="0.2">
      <c r="A44" s="16"/>
    </row>
    <row r="45" spans="1:1" x14ac:dyDescent="0.2">
      <c r="A45" s="16"/>
    </row>
    <row r="46" spans="1:1" x14ac:dyDescent="0.2">
      <c r="A46" s="16"/>
    </row>
    <row r="47" spans="1:1" x14ac:dyDescent="0.2">
      <c r="A47" s="16"/>
    </row>
    <row r="48" spans="1:1" x14ac:dyDescent="0.2">
      <c r="A48" s="16"/>
    </row>
    <row r="49" spans="1:1" x14ac:dyDescent="0.2">
      <c r="A49" s="16"/>
    </row>
    <row r="50" spans="1:1" x14ac:dyDescent="0.2">
      <c r="A50" s="16"/>
    </row>
    <row r="51" spans="1:1" x14ac:dyDescent="0.2">
      <c r="A51" s="16"/>
    </row>
    <row r="52" spans="1:1" x14ac:dyDescent="0.2">
      <c r="A52" s="16"/>
    </row>
    <row r="53" spans="1:1" x14ac:dyDescent="0.2">
      <c r="A53" s="16"/>
    </row>
    <row r="54" spans="1:1" x14ac:dyDescent="0.2">
      <c r="A54" s="16"/>
    </row>
    <row r="55" spans="1:1" x14ac:dyDescent="0.2">
      <c r="A55" s="16"/>
    </row>
    <row r="56" spans="1:1" x14ac:dyDescent="0.2">
      <c r="A56" s="16"/>
    </row>
    <row r="57" spans="1:1" x14ac:dyDescent="0.2">
      <c r="A57" s="16"/>
    </row>
    <row r="58" spans="1:1" x14ac:dyDescent="0.2">
      <c r="A58" s="16"/>
    </row>
    <row r="59" spans="1:1" x14ac:dyDescent="0.2">
      <c r="A59" s="16"/>
    </row>
    <row r="60" spans="1:1" x14ac:dyDescent="0.2">
      <c r="A60" s="16"/>
    </row>
    <row r="61" spans="1:1" x14ac:dyDescent="0.2">
      <c r="A61" s="16"/>
    </row>
    <row r="62" spans="1:1" x14ac:dyDescent="0.2">
      <c r="A62" s="16"/>
    </row>
    <row r="63" spans="1:1" x14ac:dyDescent="0.2">
      <c r="A63" s="16"/>
    </row>
    <row r="64" spans="1:1" x14ac:dyDescent="0.2">
      <c r="A64" s="16"/>
    </row>
    <row r="65" spans="1:1" x14ac:dyDescent="0.2">
      <c r="A65" s="16"/>
    </row>
    <row r="66" spans="1:1" x14ac:dyDescent="0.2">
      <c r="A66" s="16"/>
    </row>
    <row r="67" spans="1:1" x14ac:dyDescent="0.2">
      <c r="A67" s="16"/>
    </row>
    <row r="68" spans="1:1" x14ac:dyDescent="0.2">
      <c r="A68" s="16"/>
    </row>
    <row r="69" spans="1:1" x14ac:dyDescent="0.2">
      <c r="A69" s="16"/>
    </row>
    <row r="70" spans="1:1" x14ac:dyDescent="0.2">
      <c r="A70" s="16"/>
    </row>
    <row r="71" spans="1:1" x14ac:dyDescent="0.2">
      <c r="A71" s="16"/>
    </row>
    <row r="72" spans="1:1" x14ac:dyDescent="0.2">
      <c r="A72" s="16"/>
    </row>
    <row r="73" spans="1:1" x14ac:dyDescent="0.2">
      <c r="A73" s="16"/>
    </row>
    <row r="74" spans="1:1" x14ac:dyDescent="0.2">
      <c r="A74" s="16"/>
    </row>
    <row r="75" spans="1:1" x14ac:dyDescent="0.2">
      <c r="A75" s="16"/>
    </row>
    <row r="76" spans="1:1" x14ac:dyDescent="0.2">
      <c r="A76" s="16"/>
    </row>
    <row r="77" spans="1:1" x14ac:dyDescent="0.2">
      <c r="A77" s="16"/>
    </row>
    <row r="78" spans="1:1" x14ac:dyDescent="0.2">
      <c r="A78" s="16"/>
    </row>
    <row r="79" spans="1:1" x14ac:dyDescent="0.2">
      <c r="A79" s="16"/>
    </row>
    <row r="80" spans="1:1" x14ac:dyDescent="0.2">
      <c r="A80" s="16"/>
    </row>
    <row r="81" spans="1:1" x14ac:dyDescent="0.2">
      <c r="A81" s="16"/>
    </row>
    <row r="82" spans="1:1" x14ac:dyDescent="0.2">
      <c r="A82" s="16"/>
    </row>
    <row r="83" spans="1:1" x14ac:dyDescent="0.2">
      <c r="A83" s="16"/>
    </row>
    <row r="84" spans="1:1" x14ac:dyDescent="0.2">
      <c r="A84" s="16"/>
    </row>
    <row r="85" spans="1:1" x14ac:dyDescent="0.2">
      <c r="A85" s="16"/>
    </row>
    <row r="86" spans="1:1" x14ac:dyDescent="0.2">
      <c r="A86" s="16"/>
    </row>
    <row r="87" spans="1:1" x14ac:dyDescent="0.2">
      <c r="A87" s="16"/>
    </row>
    <row r="88" spans="1:1" x14ac:dyDescent="0.2">
      <c r="A88" s="16"/>
    </row>
    <row r="89" spans="1:1" x14ac:dyDescent="0.2">
      <c r="A89" s="16"/>
    </row>
    <row r="90" spans="1:1" x14ac:dyDescent="0.2">
      <c r="A90" s="16"/>
    </row>
    <row r="91" spans="1:1" x14ac:dyDescent="0.2">
      <c r="A91" s="16"/>
    </row>
    <row r="92" spans="1:1" x14ac:dyDescent="0.2">
      <c r="A92" s="16"/>
    </row>
    <row r="93" spans="1:1" x14ac:dyDescent="0.2">
      <c r="A93" s="16"/>
    </row>
    <row r="94" spans="1:1" x14ac:dyDescent="0.2">
      <c r="A94" s="16"/>
    </row>
    <row r="95" spans="1:1" x14ac:dyDescent="0.2">
      <c r="A95" s="16"/>
    </row>
    <row r="96" spans="1:1" x14ac:dyDescent="0.2">
      <c r="A96" s="16"/>
    </row>
    <row r="97" spans="1:1" x14ac:dyDescent="0.2">
      <c r="A97" s="16"/>
    </row>
    <row r="98" spans="1:1" x14ac:dyDescent="0.2">
      <c r="A98" s="16"/>
    </row>
    <row r="99" spans="1:1" x14ac:dyDescent="0.2">
      <c r="A99" s="16"/>
    </row>
    <row r="100" spans="1:1" x14ac:dyDescent="0.2">
      <c r="A100" s="16"/>
    </row>
    <row r="101" spans="1:1" x14ac:dyDescent="0.2">
      <c r="A101" s="16"/>
    </row>
    <row r="102" spans="1:1" x14ac:dyDescent="0.2">
      <c r="A102" s="16"/>
    </row>
    <row r="103" spans="1:1" x14ac:dyDescent="0.2">
      <c r="A103" s="16"/>
    </row>
    <row r="104" spans="1:1" x14ac:dyDescent="0.2">
      <c r="A104" s="16"/>
    </row>
    <row r="105" spans="1:1" x14ac:dyDescent="0.2">
      <c r="A105" s="16"/>
    </row>
    <row r="106" spans="1:1" x14ac:dyDescent="0.2">
      <c r="A106" s="16"/>
    </row>
    <row r="107" spans="1:1" x14ac:dyDescent="0.2">
      <c r="A107" s="16"/>
    </row>
    <row r="108" spans="1:1" x14ac:dyDescent="0.2">
      <c r="A108" s="16"/>
    </row>
    <row r="109" spans="1:1" x14ac:dyDescent="0.2">
      <c r="A109" s="16"/>
    </row>
    <row r="110" spans="1:1" x14ac:dyDescent="0.2">
      <c r="A110" s="16"/>
    </row>
    <row r="111" spans="1:1" x14ac:dyDescent="0.2">
      <c r="A111" s="16"/>
    </row>
    <row r="112" spans="1:1" x14ac:dyDescent="0.2">
      <c r="A112" s="16"/>
    </row>
    <row r="113" spans="1:1" x14ac:dyDescent="0.2">
      <c r="A113" s="16"/>
    </row>
    <row r="114" spans="1:1" x14ac:dyDescent="0.2">
      <c r="A114" s="16"/>
    </row>
    <row r="115" spans="1:1" x14ac:dyDescent="0.2">
      <c r="A115" s="16"/>
    </row>
    <row r="116" spans="1:1" x14ac:dyDescent="0.2">
      <c r="A116" s="16"/>
    </row>
    <row r="117" spans="1:1" x14ac:dyDescent="0.2">
      <c r="A117" s="16"/>
    </row>
    <row r="118" spans="1:1" x14ac:dyDescent="0.2">
      <c r="A118" s="16"/>
    </row>
    <row r="119" spans="1:1" x14ac:dyDescent="0.2">
      <c r="A119" s="16"/>
    </row>
    <row r="120" spans="1:1" x14ac:dyDescent="0.2">
      <c r="A120" s="16"/>
    </row>
    <row r="121" spans="1:1" x14ac:dyDescent="0.2">
      <c r="A121" s="16"/>
    </row>
    <row r="122" spans="1:1" x14ac:dyDescent="0.2">
      <c r="A122" s="16"/>
    </row>
    <row r="123" spans="1:1" x14ac:dyDescent="0.2">
      <c r="A123" s="16"/>
    </row>
    <row r="124" spans="1:1" x14ac:dyDescent="0.2">
      <c r="A124" s="16"/>
    </row>
    <row r="125" spans="1:1" x14ac:dyDescent="0.2">
      <c r="A125" s="16"/>
    </row>
    <row r="126" spans="1:1" x14ac:dyDescent="0.2">
      <c r="A126" s="16"/>
    </row>
    <row r="127" spans="1:1" x14ac:dyDescent="0.2">
      <c r="A127" s="16"/>
    </row>
    <row r="128" spans="1:1" x14ac:dyDescent="0.2">
      <c r="A128" s="16"/>
    </row>
    <row r="129" spans="1:1" x14ac:dyDescent="0.2">
      <c r="A129" s="16"/>
    </row>
    <row r="130" spans="1:1" x14ac:dyDescent="0.2">
      <c r="A130" s="16"/>
    </row>
    <row r="131" spans="1:1" x14ac:dyDescent="0.2">
      <c r="A131" s="16"/>
    </row>
    <row r="132" spans="1:1" x14ac:dyDescent="0.2">
      <c r="A132" s="16"/>
    </row>
    <row r="133" spans="1:1" x14ac:dyDescent="0.2">
      <c r="A133" s="16"/>
    </row>
    <row r="134" spans="1:1" x14ac:dyDescent="0.2">
      <c r="A134" s="16"/>
    </row>
    <row r="135" spans="1:1" x14ac:dyDescent="0.2">
      <c r="A135" s="16"/>
    </row>
    <row r="136" spans="1:1" x14ac:dyDescent="0.2">
      <c r="A136" s="16"/>
    </row>
    <row r="137" spans="1:1" x14ac:dyDescent="0.2">
      <c r="A137" s="16"/>
    </row>
    <row r="138" spans="1:1" x14ac:dyDescent="0.2">
      <c r="A138" s="16"/>
    </row>
    <row r="139" spans="1:1" x14ac:dyDescent="0.2">
      <c r="A139" s="16"/>
    </row>
    <row r="140" spans="1:1" x14ac:dyDescent="0.2">
      <c r="A140" s="16"/>
    </row>
    <row r="141" spans="1:1" x14ac:dyDescent="0.2">
      <c r="A141" s="16"/>
    </row>
    <row r="142" spans="1:1" x14ac:dyDescent="0.2">
      <c r="A142" s="16"/>
    </row>
    <row r="143" spans="1:1" x14ac:dyDescent="0.2">
      <c r="A143" s="16"/>
    </row>
    <row r="144" spans="1:1" x14ac:dyDescent="0.2">
      <c r="A144" s="16"/>
    </row>
    <row r="145" spans="1:1" x14ac:dyDescent="0.2">
      <c r="A145" s="16"/>
    </row>
    <row r="146" spans="1:1" x14ac:dyDescent="0.2">
      <c r="A146" s="16"/>
    </row>
    <row r="147" spans="1:1" x14ac:dyDescent="0.2">
      <c r="A147" s="16"/>
    </row>
    <row r="148" spans="1:1" x14ac:dyDescent="0.2">
      <c r="A148" s="16"/>
    </row>
    <row r="149" spans="1:1" x14ac:dyDescent="0.2">
      <c r="A149" s="16"/>
    </row>
    <row r="150" spans="1:1" x14ac:dyDescent="0.2">
      <c r="A150" s="16"/>
    </row>
    <row r="151" spans="1:1" x14ac:dyDescent="0.2">
      <c r="A151" s="16"/>
    </row>
    <row r="152" spans="1:1" x14ac:dyDescent="0.2">
      <c r="A152" s="16"/>
    </row>
    <row r="153" spans="1:1" x14ac:dyDescent="0.2">
      <c r="A153" s="16"/>
    </row>
    <row r="154" spans="1:1" x14ac:dyDescent="0.2">
      <c r="A154" s="16"/>
    </row>
    <row r="155" spans="1:1" x14ac:dyDescent="0.2">
      <c r="A155" s="16"/>
    </row>
    <row r="156" spans="1:1" x14ac:dyDescent="0.2">
      <c r="A156" s="16"/>
    </row>
    <row r="157" spans="1:1" x14ac:dyDescent="0.2">
      <c r="A157" s="16"/>
    </row>
    <row r="158" spans="1:1" x14ac:dyDescent="0.2">
      <c r="A158" s="16"/>
    </row>
    <row r="159" spans="1:1" x14ac:dyDescent="0.2">
      <c r="A159" s="16"/>
    </row>
    <row r="160" spans="1:1" x14ac:dyDescent="0.2">
      <c r="A160" s="16"/>
    </row>
    <row r="161" spans="1:1" x14ac:dyDescent="0.2">
      <c r="A161" s="16"/>
    </row>
    <row r="162" spans="1:1" x14ac:dyDescent="0.2">
      <c r="A162" s="16"/>
    </row>
    <row r="163" spans="1:1" x14ac:dyDescent="0.2">
      <c r="A163" s="16"/>
    </row>
    <row r="164" spans="1:1" x14ac:dyDescent="0.2">
      <c r="A164" s="16"/>
    </row>
    <row r="165" spans="1:1" x14ac:dyDescent="0.2">
      <c r="A165" s="16"/>
    </row>
    <row r="166" spans="1:1" x14ac:dyDescent="0.2">
      <c r="A166" s="16"/>
    </row>
    <row r="167" spans="1:1" x14ac:dyDescent="0.2">
      <c r="A167" s="16"/>
    </row>
    <row r="168" spans="1:1" x14ac:dyDescent="0.2">
      <c r="A168" s="16"/>
    </row>
    <row r="169" spans="1:1" x14ac:dyDescent="0.2">
      <c r="A169" s="16"/>
    </row>
    <row r="170" spans="1:1" x14ac:dyDescent="0.2">
      <c r="A170" s="16"/>
    </row>
    <row r="171" spans="1:1" x14ac:dyDescent="0.2">
      <c r="A171" s="16"/>
    </row>
    <row r="172" spans="1:1" x14ac:dyDescent="0.2">
      <c r="A172" s="16"/>
    </row>
    <row r="173" spans="1:1" x14ac:dyDescent="0.2">
      <c r="A173" s="16"/>
    </row>
    <row r="174" spans="1:1" x14ac:dyDescent="0.2">
      <c r="A174" s="16"/>
    </row>
    <row r="175" spans="1:1" x14ac:dyDescent="0.2">
      <c r="A175" s="16"/>
    </row>
    <row r="176" spans="1:1" x14ac:dyDescent="0.2">
      <c r="A176" s="16"/>
    </row>
    <row r="177" spans="1:1" x14ac:dyDescent="0.2">
      <c r="A177" s="16"/>
    </row>
    <row r="178" spans="1:1" x14ac:dyDescent="0.2">
      <c r="A178" s="16"/>
    </row>
    <row r="179" spans="1:1" x14ac:dyDescent="0.2">
      <c r="A179" s="16"/>
    </row>
    <row r="180" spans="1:1" x14ac:dyDescent="0.2">
      <c r="A180" s="16"/>
    </row>
    <row r="181" spans="1:1" x14ac:dyDescent="0.2">
      <c r="A181" s="16"/>
    </row>
    <row r="182" spans="1:1" x14ac:dyDescent="0.2">
      <c r="A182" s="16"/>
    </row>
    <row r="183" spans="1:1" x14ac:dyDescent="0.2">
      <c r="A183" s="16"/>
    </row>
    <row r="184" spans="1:1" x14ac:dyDescent="0.2">
      <c r="A184" s="16"/>
    </row>
    <row r="185" spans="1:1" x14ac:dyDescent="0.2">
      <c r="A185" s="16"/>
    </row>
    <row r="186" spans="1:1" x14ac:dyDescent="0.2">
      <c r="A186" s="16"/>
    </row>
    <row r="187" spans="1:1" x14ac:dyDescent="0.2">
      <c r="A187" s="16"/>
    </row>
    <row r="188" spans="1:1" x14ac:dyDescent="0.2">
      <c r="A188" s="16"/>
    </row>
    <row r="189" spans="1:1" x14ac:dyDescent="0.2">
      <c r="A189" s="16"/>
    </row>
    <row r="190" spans="1:1" x14ac:dyDescent="0.2">
      <c r="A190" s="16"/>
    </row>
    <row r="191" spans="1:1" x14ac:dyDescent="0.2">
      <c r="A191" s="16"/>
    </row>
    <row r="192" spans="1:1" x14ac:dyDescent="0.2">
      <c r="A192" s="16"/>
    </row>
    <row r="193" spans="1:1" x14ac:dyDescent="0.2">
      <c r="A193" s="16"/>
    </row>
    <row r="194" spans="1:1" x14ac:dyDescent="0.2">
      <c r="A194" s="16"/>
    </row>
    <row r="195" spans="1:1" x14ac:dyDescent="0.2">
      <c r="A195" s="16"/>
    </row>
    <row r="196" spans="1:1" x14ac:dyDescent="0.2">
      <c r="A196" s="16"/>
    </row>
    <row r="197" spans="1:1" x14ac:dyDescent="0.2">
      <c r="A197" s="16"/>
    </row>
    <row r="198" spans="1:1" x14ac:dyDescent="0.2">
      <c r="A198" s="16"/>
    </row>
    <row r="199" spans="1:1" x14ac:dyDescent="0.2">
      <c r="A199" s="16"/>
    </row>
    <row r="200" spans="1:1" x14ac:dyDescent="0.2">
      <c r="A200" s="16"/>
    </row>
    <row r="201" spans="1:1" x14ac:dyDescent="0.2">
      <c r="A201" s="16"/>
    </row>
    <row r="202" spans="1:1" x14ac:dyDescent="0.2">
      <c r="A202" s="16"/>
    </row>
    <row r="203" spans="1:1" x14ac:dyDescent="0.2">
      <c r="A203" s="16"/>
    </row>
    <row r="204" spans="1:1" x14ac:dyDescent="0.2">
      <c r="A204" s="16"/>
    </row>
    <row r="205" spans="1:1" x14ac:dyDescent="0.2">
      <c r="A205" s="16"/>
    </row>
    <row r="206" spans="1:1" x14ac:dyDescent="0.2">
      <c r="A206" s="16"/>
    </row>
    <row r="207" spans="1:1" x14ac:dyDescent="0.2">
      <c r="A207" s="16"/>
    </row>
    <row r="208" spans="1:1" x14ac:dyDescent="0.2">
      <c r="A208" s="16"/>
    </row>
    <row r="209" spans="1:1" x14ac:dyDescent="0.2">
      <c r="A209" s="16"/>
    </row>
    <row r="210" spans="1:1" x14ac:dyDescent="0.2">
      <c r="A210" s="16"/>
    </row>
    <row r="211" spans="1:1" x14ac:dyDescent="0.2">
      <c r="A211" s="16"/>
    </row>
    <row r="212" spans="1:1" x14ac:dyDescent="0.2">
      <c r="A212" s="16"/>
    </row>
    <row r="213" spans="1:1" x14ac:dyDescent="0.2">
      <c r="A213" s="16"/>
    </row>
    <row r="214" spans="1:1" x14ac:dyDescent="0.2">
      <c r="A214" s="16"/>
    </row>
    <row r="215" spans="1:1" x14ac:dyDescent="0.2">
      <c r="A215" s="16"/>
    </row>
    <row r="216" spans="1:1" x14ac:dyDescent="0.2">
      <c r="A216" s="16"/>
    </row>
    <row r="217" spans="1:1" x14ac:dyDescent="0.2">
      <c r="A217" s="16"/>
    </row>
    <row r="218" spans="1:1" x14ac:dyDescent="0.2">
      <c r="A218" s="16"/>
    </row>
    <row r="219" spans="1:1" x14ac:dyDescent="0.2">
      <c r="A219" s="16"/>
    </row>
    <row r="220" spans="1:1" x14ac:dyDescent="0.2">
      <c r="A220" s="16"/>
    </row>
    <row r="221" spans="1:1" x14ac:dyDescent="0.2">
      <c r="A221" s="16"/>
    </row>
    <row r="222" spans="1:1" x14ac:dyDescent="0.2">
      <c r="A222" s="16"/>
    </row>
    <row r="223" spans="1:1" x14ac:dyDescent="0.2">
      <c r="A223" s="16"/>
    </row>
    <row r="224" spans="1:1" x14ac:dyDescent="0.2">
      <c r="A224" s="16"/>
    </row>
    <row r="225" spans="1:1" x14ac:dyDescent="0.2">
      <c r="A225" s="16"/>
    </row>
    <row r="226" spans="1:1" x14ac:dyDescent="0.2">
      <c r="A226" s="16"/>
    </row>
    <row r="227" spans="1:1" x14ac:dyDescent="0.2">
      <c r="A227" s="16"/>
    </row>
    <row r="228" spans="1:1" x14ac:dyDescent="0.2">
      <c r="A228" s="16"/>
    </row>
    <row r="229" spans="1:1" x14ac:dyDescent="0.2">
      <c r="A229" s="16"/>
    </row>
    <row r="230" spans="1:1" x14ac:dyDescent="0.2">
      <c r="A230" s="16"/>
    </row>
    <row r="231" spans="1:1" x14ac:dyDescent="0.2">
      <c r="A231" s="16"/>
    </row>
    <row r="232" spans="1:1" x14ac:dyDescent="0.2">
      <c r="A232" s="16"/>
    </row>
    <row r="233" spans="1:1" x14ac:dyDescent="0.2">
      <c r="A233" s="16"/>
    </row>
    <row r="234" spans="1:1" x14ac:dyDescent="0.2">
      <c r="A234" s="16"/>
    </row>
    <row r="235" spans="1:1" x14ac:dyDescent="0.2">
      <c r="A235" s="16"/>
    </row>
    <row r="236" spans="1:1" x14ac:dyDescent="0.2">
      <c r="A236" s="16"/>
    </row>
    <row r="237" spans="1:1" x14ac:dyDescent="0.2">
      <c r="A237" s="16"/>
    </row>
    <row r="238" spans="1:1" x14ac:dyDescent="0.2">
      <c r="A238" s="16"/>
    </row>
    <row r="239" spans="1:1" x14ac:dyDescent="0.2">
      <c r="A239" s="16"/>
    </row>
    <row r="240" spans="1:1" x14ac:dyDescent="0.2">
      <c r="A240" s="16"/>
    </row>
    <row r="241" spans="1:1" x14ac:dyDescent="0.2">
      <c r="A241" s="16"/>
    </row>
    <row r="242" spans="1:1" x14ac:dyDescent="0.2">
      <c r="A242" s="16"/>
    </row>
    <row r="243" spans="1:1" x14ac:dyDescent="0.2">
      <c r="A243" s="16"/>
    </row>
    <row r="244" spans="1:1" x14ac:dyDescent="0.2">
      <c r="A244" s="16"/>
    </row>
    <row r="245" spans="1:1" x14ac:dyDescent="0.2">
      <c r="A245" s="16"/>
    </row>
    <row r="246" spans="1:1" x14ac:dyDescent="0.2">
      <c r="A246" s="16"/>
    </row>
    <row r="247" spans="1:1" x14ac:dyDescent="0.2">
      <c r="A247" s="16"/>
    </row>
    <row r="248" spans="1:1" x14ac:dyDescent="0.2">
      <c r="A248" s="16"/>
    </row>
    <row r="249" spans="1:1" x14ac:dyDescent="0.2">
      <c r="A249" s="16"/>
    </row>
    <row r="250" spans="1:1" x14ac:dyDescent="0.2">
      <c r="A250" s="16"/>
    </row>
    <row r="251" spans="1:1" x14ac:dyDescent="0.2">
      <c r="A251" s="16"/>
    </row>
    <row r="252" spans="1:1" x14ac:dyDescent="0.2">
      <c r="A252" s="16"/>
    </row>
    <row r="253" spans="1:1" x14ac:dyDescent="0.2">
      <c r="A253" s="16"/>
    </row>
    <row r="254" spans="1:1" x14ac:dyDescent="0.2">
      <c r="A254" s="16"/>
    </row>
    <row r="255" spans="1:1" x14ac:dyDescent="0.2">
      <c r="A255" s="16"/>
    </row>
    <row r="256" spans="1:1" x14ac:dyDescent="0.2">
      <c r="A256" s="16"/>
    </row>
    <row r="257" spans="1:1" x14ac:dyDescent="0.2">
      <c r="A257" s="16"/>
    </row>
    <row r="258" spans="1:1" x14ac:dyDescent="0.2">
      <c r="A258" s="16"/>
    </row>
    <row r="259" spans="1:1" x14ac:dyDescent="0.2">
      <c r="A259" s="16"/>
    </row>
    <row r="260" spans="1:1" x14ac:dyDescent="0.2">
      <c r="A260" s="16"/>
    </row>
    <row r="261" spans="1:1" x14ac:dyDescent="0.2">
      <c r="A261" s="16"/>
    </row>
    <row r="262" spans="1:1" x14ac:dyDescent="0.2">
      <c r="A262" s="16"/>
    </row>
    <row r="263" spans="1:1" x14ac:dyDescent="0.2">
      <c r="A263" s="16"/>
    </row>
    <row r="264" spans="1:1" x14ac:dyDescent="0.2">
      <c r="A264" s="16"/>
    </row>
    <row r="265" spans="1:1" x14ac:dyDescent="0.2">
      <c r="A265" s="16"/>
    </row>
    <row r="266" spans="1:1" x14ac:dyDescent="0.2">
      <c r="A266" s="16"/>
    </row>
    <row r="267" spans="1:1" x14ac:dyDescent="0.2">
      <c r="A267" s="16"/>
    </row>
    <row r="268" spans="1:1" x14ac:dyDescent="0.2">
      <c r="A268" s="16"/>
    </row>
    <row r="269" spans="1:1" x14ac:dyDescent="0.2">
      <c r="A269" s="16"/>
    </row>
    <row r="270" spans="1:1" x14ac:dyDescent="0.2">
      <c r="A270" s="16"/>
    </row>
    <row r="271" spans="1:1" x14ac:dyDescent="0.2">
      <c r="A271" s="16"/>
    </row>
    <row r="272" spans="1:1" x14ac:dyDescent="0.2">
      <c r="A272" s="16"/>
    </row>
    <row r="273" spans="1:1" x14ac:dyDescent="0.2">
      <c r="A273" s="16"/>
    </row>
    <row r="274" spans="1:1" x14ac:dyDescent="0.2">
      <c r="A274" s="16"/>
    </row>
    <row r="275" spans="1:1" x14ac:dyDescent="0.2">
      <c r="A275" s="16"/>
    </row>
    <row r="276" spans="1:1" x14ac:dyDescent="0.2">
      <c r="A276" s="16"/>
    </row>
    <row r="277" spans="1:1" x14ac:dyDescent="0.2">
      <c r="A277" s="16"/>
    </row>
    <row r="278" spans="1:1" x14ac:dyDescent="0.2">
      <c r="A278" s="16"/>
    </row>
    <row r="279" spans="1:1" x14ac:dyDescent="0.2">
      <c r="A279" s="16"/>
    </row>
    <row r="280" spans="1:1" x14ac:dyDescent="0.2">
      <c r="A280" s="16"/>
    </row>
    <row r="281" spans="1:1" x14ac:dyDescent="0.2">
      <c r="A281" s="16"/>
    </row>
    <row r="282" spans="1:1" x14ac:dyDescent="0.2">
      <c r="A282" s="16"/>
    </row>
    <row r="283" spans="1:1" x14ac:dyDescent="0.2">
      <c r="A283" s="16"/>
    </row>
    <row r="284" spans="1:1" x14ac:dyDescent="0.2">
      <c r="A284" s="16"/>
    </row>
    <row r="285" spans="1:1" x14ac:dyDescent="0.2">
      <c r="A285" s="16"/>
    </row>
    <row r="286" spans="1:1" x14ac:dyDescent="0.2">
      <c r="A286" s="16"/>
    </row>
    <row r="287" spans="1:1" x14ac:dyDescent="0.2">
      <c r="A287" s="16"/>
    </row>
    <row r="288" spans="1:1" x14ac:dyDescent="0.2">
      <c r="A288" s="16"/>
    </row>
    <row r="289" spans="1:1" x14ac:dyDescent="0.2">
      <c r="A289" s="16"/>
    </row>
    <row r="290" spans="1:1" x14ac:dyDescent="0.2">
      <c r="A290" s="16"/>
    </row>
    <row r="291" spans="1:1" x14ac:dyDescent="0.2">
      <c r="A291" s="16"/>
    </row>
    <row r="292" spans="1:1" x14ac:dyDescent="0.2">
      <c r="A292" s="16"/>
    </row>
    <row r="293" spans="1:1" x14ac:dyDescent="0.2">
      <c r="A293" s="16"/>
    </row>
    <row r="294" spans="1:1" x14ac:dyDescent="0.2">
      <c r="A294" s="16"/>
    </row>
    <row r="295" spans="1:1" x14ac:dyDescent="0.2">
      <c r="A295" s="16"/>
    </row>
    <row r="296" spans="1:1" x14ac:dyDescent="0.2">
      <c r="A296" s="16"/>
    </row>
    <row r="297" spans="1:1" x14ac:dyDescent="0.2">
      <c r="A297" s="16"/>
    </row>
    <row r="298" spans="1:1" x14ac:dyDescent="0.2">
      <c r="A298" s="16"/>
    </row>
    <row r="299" spans="1:1" x14ac:dyDescent="0.2">
      <c r="A299" s="16"/>
    </row>
    <row r="300" spans="1:1" x14ac:dyDescent="0.2">
      <c r="A300" s="16"/>
    </row>
    <row r="301" spans="1:1" x14ac:dyDescent="0.2">
      <c r="A301" s="16"/>
    </row>
    <row r="302" spans="1:1" x14ac:dyDescent="0.2">
      <c r="A302" s="16"/>
    </row>
    <row r="303" spans="1:1" x14ac:dyDescent="0.2">
      <c r="A303" s="16"/>
    </row>
    <row r="304" spans="1:1" x14ac:dyDescent="0.2">
      <c r="A304" s="16"/>
    </row>
    <row r="305" spans="1:1" x14ac:dyDescent="0.2">
      <c r="A305" s="16"/>
    </row>
    <row r="306" spans="1:1" x14ac:dyDescent="0.2">
      <c r="A306" s="16"/>
    </row>
    <row r="307" spans="1:1" x14ac:dyDescent="0.2">
      <c r="A307" s="16"/>
    </row>
    <row r="308" spans="1:1" x14ac:dyDescent="0.2">
      <c r="A308" s="16"/>
    </row>
    <row r="309" spans="1:1" x14ac:dyDescent="0.2">
      <c r="A309" s="16"/>
    </row>
    <row r="310" spans="1:1" x14ac:dyDescent="0.2">
      <c r="A310" s="16"/>
    </row>
    <row r="311" spans="1:1" x14ac:dyDescent="0.2">
      <c r="A311" s="16"/>
    </row>
    <row r="312" spans="1:1" x14ac:dyDescent="0.2">
      <c r="A312" s="16"/>
    </row>
    <row r="313" spans="1:1" x14ac:dyDescent="0.2">
      <c r="A313" s="16"/>
    </row>
    <row r="314" spans="1:1" x14ac:dyDescent="0.2">
      <c r="A314" s="16"/>
    </row>
    <row r="315" spans="1:1" x14ac:dyDescent="0.2">
      <c r="A315" s="16"/>
    </row>
    <row r="316" spans="1:1" x14ac:dyDescent="0.2">
      <c r="A316" s="16"/>
    </row>
    <row r="317" spans="1:1" x14ac:dyDescent="0.2">
      <c r="A317" s="16"/>
    </row>
    <row r="318" spans="1:1" x14ac:dyDescent="0.2">
      <c r="A318" s="16"/>
    </row>
    <row r="319" spans="1:1" x14ac:dyDescent="0.2">
      <c r="A319" s="16"/>
    </row>
    <row r="320" spans="1:1" x14ac:dyDescent="0.2">
      <c r="A320" s="16"/>
    </row>
    <row r="321" spans="1:1" x14ac:dyDescent="0.2">
      <c r="A321" s="16"/>
    </row>
    <row r="322" spans="1:1" x14ac:dyDescent="0.2">
      <c r="A322" s="16"/>
    </row>
    <row r="323" spans="1:1" x14ac:dyDescent="0.2">
      <c r="A323" s="16"/>
    </row>
    <row r="324" spans="1:1" x14ac:dyDescent="0.2">
      <c r="A324" s="16"/>
    </row>
    <row r="325" spans="1:1" x14ac:dyDescent="0.2">
      <c r="A325" s="16"/>
    </row>
    <row r="326" spans="1:1" x14ac:dyDescent="0.2">
      <c r="A326" s="16"/>
    </row>
    <row r="327" spans="1:1" x14ac:dyDescent="0.2">
      <c r="A327" s="16"/>
    </row>
    <row r="328" spans="1:1" x14ac:dyDescent="0.2">
      <c r="A328" s="16"/>
    </row>
    <row r="329" spans="1:1" x14ac:dyDescent="0.2">
      <c r="A329" s="16"/>
    </row>
    <row r="330" spans="1:1" x14ac:dyDescent="0.2">
      <c r="A330" s="16"/>
    </row>
    <row r="331" spans="1:1" x14ac:dyDescent="0.2">
      <c r="A331" s="16"/>
    </row>
    <row r="332" spans="1:1" x14ac:dyDescent="0.2">
      <c r="A332" s="16"/>
    </row>
    <row r="333" spans="1:1" x14ac:dyDescent="0.2">
      <c r="A333" s="16"/>
    </row>
    <row r="334" spans="1:1" x14ac:dyDescent="0.2">
      <c r="A334" s="16"/>
    </row>
    <row r="335" spans="1:1" x14ac:dyDescent="0.2">
      <c r="A335" s="16"/>
    </row>
    <row r="336" spans="1:1" x14ac:dyDescent="0.2">
      <c r="A336" s="16"/>
    </row>
    <row r="337" spans="1:1" x14ac:dyDescent="0.2">
      <c r="A337" s="16"/>
    </row>
    <row r="338" spans="1:1" x14ac:dyDescent="0.2">
      <c r="A338" s="16"/>
    </row>
    <row r="339" spans="1:1" x14ac:dyDescent="0.2">
      <c r="A339" s="16"/>
    </row>
    <row r="340" spans="1:1" x14ac:dyDescent="0.2">
      <c r="A340" s="16"/>
    </row>
    <row r="341" spans="1:1" x14ac:dyDescent="0.2">
      <c r="A341" s="16"/>
    </row>
    <row r="342" spans="1:1" x14ac:dyDescent="0.2">
      <c r="A342" s="16"/>
    </row>
    <row r="343" spans="1:1" x14ac:dyDescent="0.2">
      <c r="A343" s="16"/>
    </row>
    <row r="344" spans="1:1" x14ac:dyDescent="0.2">
      <c r="A344" s="16"/>
    </row>
    <row r="345" spans="1:1" x14ac:dyDescent="0.2">
      <c r="A345" s="16"/>
    </row>
    <row r="346" spans="1:1" x14ac:dyDescent="0.2">
      <c r="A346" s="16"/>
    </row>
    <row r="347" spans="1:1" x14ac:dyDescent="0.2">
      <c r="A347" s="16"/>
    </row>
    <row r="348" spans="1:1" x14ac:dyDescent="0.2">
      <c r="A348" s="16"/>
    </row>
    <row r="349" spans="1:1" x14ac:dyDescent="0.2">
      <c r="A349" s="16"/>
    </row>
    <row r="350" spans="1:1" x14ac:dyDescent="0.2">
      <c r="A350" s="16"/>
    </row>
    <row r="351" spans="1:1" x14ac:dyDescent="0.2">
      <c r="A351" s="16"/>
    </row>
    <row r="352" spans="1:1" x14ac:dyDescent="0.2">
      <c r="A352" s="16"/>
    </row>
    <row r="353" spans="1:1" x14ac:dyDescent="0.2">
      <c r="A353" s="16"/>
    </row>
    <row r="354" spans="1:1" x14ac:dyDescent="0.2">
      <c r="A354" s="16"/>
    </row>
    <row r="355" spans="1:1" x14ac:dyDescent="0.2">
      <c r="A355" s="16"/>
    </row>
    <row r="356" spans="1:1" x14ac:dyDescent="0.2">
      <c r="A356" s="16"/>
    </row>
    <row r="357" spans="1:1" x14ac:dyDescent="0.2">
      <c r="A357" s="16"/>
    </row>
    <row r="358" spans="1:1" x14ac:dyDescent="0.2">
      <c r="A358" s="16"/>
    </row>
    <row r="359" spans="1:1" x14ac:dyDescent="0.2">
      <c r="A359" s="16"/>
    </row>
    <row r="360" spans="1:1" x14ac:dyDescent="0.2">
      <c r="A360" s="16"/>
    </row>
    <row r="361" spans="1:1" x14ac:dyDescent="0.2">
      <c r="A361" s="16"/>
    </row>
    <row r="362" spans="1:1" x14ac:dyDescent="0.2">
      <c r="A362" s="16"/>
    </row>
    <row r="363" spans="1:1" x14ac:dyDescent="0.2">
      <c r="A363" s="16"/>
    </row>
    <row r="364" spans="1:1" x14ac:dyDescent="0.2">
      <c r="A364" s="16"/>
    </row>
    <row r="365" spans="1:1" x14ac:dyDescent="0.2">
      <c r="A365" s="16"/>
    </row>
    <row r="366" spans="1:1" x14ac:dyDescent="0.2">
      <c r="A366" s="16"/>
    </row>
    <row r="367" spans="1:1" x14ac:dyDescent="0.2">
      <c r="A367" s="16"/>
    </row>
    <row r="368" spans="1:1" x14ac:dyDescent="0.2">
      <c r="A368" s="16"/>
    </row>
    <row r="369" spans="1:1" x14ac:dyDescent="0.2">
      <c r="A369" s="16"/>
    </row>
    <row r="370" spans="1:1" x14ac:dyDescent="0.2">
      <c r="A370" s="16"/>
    </row>
    <row r="371" spans="1:1" x14ac:dyDescent="0.2">
      <c r="A371" s="16"/>
    </row>
    <row r="372" spans="1:1" x14ac:dyDescent="0.2">
      <c r="A372" s="16"/>
    </row>
    <row r="373" spans="1:1" x14ac:dyDescent="0.2">
      <c r="A373" s="16"/>
    </row>
    <row r="374" spans="1:1" x14ac:dyDescent="0.2">
      <c r="A374" s="16"/>
    </row>
    <row r="375" spans="1:1" x14ac:dyDescent="0.2">
      <c r="A375" s="16"/>
    </row>
    <row r="376" spans="1:1" x14ac:dyDescent="0.2">
      <c r="A376" s="16"/>
    </row>
    <row r="377" spans="1:1" x14ac:dyDescent="0.2">
      <c r="A377" s="16"/>
    </row>
    <row r="378" spans="1:1" x14ac:dyDescent="0.2">
      <c r="A378" s="16"/>
    </row>
    <row r="379" spans="1:1" x14ac:dyDescent="0.2">
      <c r="A379" s="16"/>
    </row>
    <row r="380" spans="1:1" x14ac:dyDescent="0.2">
      <c r="A380" s="16"/>
    </row>
    <row r="381" spans="1:1" x14ac:dyDescent="0.2">
      <c r="A381" s="16"/>
    </row>
    <row r="382" spans="1:1" x14ac:dyDescent="0.2">
      <c r="A382" s="16"/>
    </row>
    <row r="383" spans="1:1" x14ac:dyDescent="0.2">
      <c r="A383" s="16"/>
    </row>
    <row r="384" spans="1:1" x14ac:dyDescent="0.2">
      <c r="A384" s="16"/>
    </row>
    <row r="385" spans="1:1" x14ac:dyDescent="0.2">
      <c r="A385" s="16"/>
    </row>
    <row r="386" spans="1:1" x14ac:dyDescent="0.2">
      <c r="A386" s="16"/>
    </row>
    <row r="387" spans="1:1" x14ac:dyDescent="0.2">
      <c r="A387" s="16"/>
    </row>
    <row r="388" spans="1:1" x14ac:dyDescent="0.2">
      <c r="A388" s="16"/>
    </row>
    <row r="389" spans="1:1" x14ac:dyDescent="0.2">
      <c r="A389" s="16"/>
    </row>
    <row r="390" spans="1:1" x14ac:dyDescent="0.2">
      <c r="A390" s="16"/>
    </row>
    <row r="391" spans="1:1" x14ac:dyDescent="0.2">
      <c r="A391" s="16"/>
    </row>
    <row r="392" spans="1:1" x14ac:dyDescent="0.2">
      <c r="A392" s="16"/>
    </row>
    <row r="393" spans="1:1" x14ac:dyDescent="0.2">
      <c r="A393" s="16"/>
    </row>
    <row r="394" spans="1:1" x14ac:dyDescent="0.2">
      <c r="A394" s="16"/>
    </row>
    <row r="395" spans="1:1" x14ac:dyDescent="0.2">
      <c r="A395" s="16"/>
    </row>
    <row r="396" spans="1:1" x14ac:dyDescent="0.2">
      <c r="A396" s="16"/>
    </row>
    <row r="397" spans="1:1" x14ac:dyDescent="0.2">
      <c r="A397" s="16"/>
    </row>
    <row r="398" spans="1:1" x14ac:dyDescent="0.2">
      <c r="A398" s="16"/>
    </row>
    <row r="399" spans="1:1" x14ac:dyDescent="0.2">
      <c r="A399" s="16"/>
    </row>
    <row r="400" spans="1:1" x14ac:dyDescent="0.2">
      <c r="A400" s="16"/>
    </row>
    <row r="401" spans="1:1" x14ac:dyDescent="0.2">
      <c r="A401" s="16"/>
    </row>
    <row r="402" spans="1:1" x14ac:dyDescent="0.2">
      <c r="A402" s="16"/>
    </row>
    <row r="403" spans="1:1" x14ac:dyDescent="0.2">
      <c r="A403" s="16"/>
    </row>
    <row r="404" spans="1:1" x14ac:dyDescent="0.2">
      <c r="A404" s="16"/>
    </row>
    <row r="405" spans="1:1" x14ac:dyDescent="0.2">
      <c r="A405" s="16"/>
    </row>
    <row r="406" spans="1:1" x14ac:dyDescent="0.2">
      <c r="A406" s="16"/>
    </row>
    <row r="407" spans="1:1" x14ac:dyDescent="0.2">
      <c r="A407" s="16"/>
    </row>
    <row r="408" spans="1:1" x14ac:dyDescent="0.2">
      <c r="A408" s="16"/>
    </row>
    <row r="409" spans="1:1" x14ac:dyDescent="0.2">
      <c r="A409" s="16"/>
    </row>
    <row r="410" spans="1:1" x14ac:dyDescent="0.2">
      <c r="A410" s="16"/>
    </row>
    <row r="411" spans="1:1" x14ac:dyDescent="0.2">
      <c r="A411" s="16"/>
    </row>
    <row r="412" spans="1:1" x14ac:dyDescent="0.2">
      <c r="A412" s="16"/>
    </row>
    <row r="413" spans="1:1" x14ac:dyDescent="0.2">
      <c r="A413" s="16"/>
    </row>
    <row r="414" spans="1:1" x14ac:dyDescent="0.2">
      <c r="A414" s="16"/>
    </row>
    <row r="415" spans="1:1" x14ac:dyDescent="0.2">
      <c r="A415" s="16"/>
    </row>
    <row r="416" spans="1:1" x14ac:dyDescent="0.2">
      <c r="A416" s="16"/>
    </row>
    <row r="417" spans="1:1" x14ac:dyDescent="0.2">
      <c r="A417" s="16"/>
    </row>
    <row r="418" spans="1:1" x14ac:dyDescent="0.2">
      <c r="A418" s="16"/>
    </row>
    <row r="419" spans="1:1" x14ac:dyDescent="0.2">
      <c r="A419" s="16"/>
    </row>
    <row r="420" spans="1:1" x14ac:dyDescent="0.2">
      <c r="A420" s="16"/>
    </row>
    <row r="421" spans="1:1" x14ac:dyDescent="0.2">
      <c r="A421" s="16"/>
    </row>
    <row r="422" spans="1:1" x14ac:dyDescent="0.2">
      <c r="A422" s="16"/>
    </row>
    <row r="423" spans="1:1" x14ac:dyDescent="0.2">
      <c r="A423" s="16"/>
    </row>
    <row r="424" spans="1:1" x14ac:dyDescent="0.2">
      <c r="A424" s="16"/>
    </row>
    <row r="425" spans="1:1" x14ac:dyDescent="0.2">
      <c r="A425" s="16"/>
    </row>
    <row r="426" spans="1:1" x14ac:dyDescent="0.2">
      <c r="A426" s="16"/>
    </row>
    <row r="427" spans="1:1" x14ac:dyDescent="0.2">
      <c r="A427" s="16"/>
    </row>
    <row r="428" spans="1:1" x14ac:dyDescent="0.2">
      <c r="A428" s="16"/>
    </row>
    <row r="429" spans="1:1" x14ac:dyDescent="0.2">
      <c r="A429" s="16"/>
    </row>
    <row r="430" spans="1:1" x14ac:dyDescent="0.2">
      <c r="A430" s="16"/>
    </row>
    <row r="431" spans="1:1" x14ac:dyDescent="0.2">
      <c r="A431" s="16"/>
    </row>
    <row r="432" spans="1:1" x14ac:dyDescent="0.2">
      <c r="A432" s="16"/>
    </row>
    <row r="433" spans="1:1" x14ac:dyDescent="0.2">
      <c r="A433" s="16"/>
    </row>
    <row r="434" spans="1:1" x14ac:dyDescent="0.2">
      <c r="A434" s="16"/>
    </row>
    <row r="435" spans="1:1" x14ac:dyDescent="0.2">
      <c r="A435" s="16"/>
    </row>
    <row r="436" spans="1:1" x14ac:dyDescent="0.2">
      <c r="A436" s="16"/>
    </row>
    <row r="437" spans="1:1" x14ac:dyDescent="0.2">
      <c r="A437" s="16"/>
    </row>
    <row r="438" spans="1:1" x14ac:dyDescent="0.2">
      <c r="A438" s="16"/>
    </row>
    <row r="439" spans="1:1" x14ac:dyDescent="0.2">
      <c r="A439" s="16"/>
    </row>
    <row r="440" spans="1:1" x14ac:dyDescent="0.2">
      <c r="A440" s="16"/>
    </row>
  </sheetData>
  <sortState xmlns:xlrd2="http://schemas.microsoft.com/office/spreadsheetml/2017/richdata2" ref="A3:G18">
    <sortCondition ref="A2"/>
  </sortState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H520"/>
  <sheetViews>
    <sheetView workbookViewId="0">
      <selection activeCell="A2" sqref="A2"/>
    </sheetView>
  </sheetViews>
  <sheetFormatPr baseColWidth="10" defaultRowHeight="12.75" x14ac:dyDescent="0.2"/>
  <sheetData>
    <row r="1" spans="1:8" x14ac:dyDescent="0.2">
      <c r="A1" s="230" t="s">
        <v>1685</v>
      </c>
      <c r="B1" s="230" t="s">
        <v>1686</v>
      </c>
      <c r="C1" s="231"/>
      <c r="D1" s="231"/>
      <c r="E1" s="231"/>
      <c r="F1" s="230" t="s">
        <v>1687</v>
      </c>
      <c r="G1" s="231"/>
    </row>
    <row r="2" spans="1:8" x14ac:dyDescent="0.2">
      <c r="A2" t="str">
        <f>_xll.Callprod_resutatanaltfft(,,'Résultat par nature'!D8)</f>
        <v>91</v>
      </c>
      <c r="B2" t="s">
        <v>2029</v>
      </c>
      <c r="C2">
        <v>45120.083333333336</v>
      </c>
      <c r="D2">
        <v>0</v>
      </c>
      <c r="E2">
        <v>4480</v>
      </c>
      <c r="F2">
        <v>-4480</v>
      </c>
      <c r="G2">
        <v>2023</v>
      </c>
      <c r="H2">
        <v>1</v>
      </c>
    </row>
    <row r="3" spans="1:8" x14ac:dyDescent="0.2">
      <c r="A3" s="16" t="s">
        <v>1692</v>
      </c>
      <c r="B3" t="s">
        <v>2030</v>
      </c>
      <c r="C3">
        <v>45050.083333333336</v>
      </c>
      <c r="D3">
        <v>3337.4</v>
      </c>
      <c r="E3">
        <v>0</v>
      </c>
      <c r="F3">
        <v>3337.4</v>
      </c>
      <c r="G3">
        <v>2023</v>
      </c>
      <c r="H3">
        <v>1</v>
      </c>
    </row>
    <row r="4" spans="1:8" x14ac:dyDescent="0.2">
      <c r="A4" s="16" t="s">
        <v>1688</v>
      </c>
      <c r="B4" t="s">
        <v>2031</v>
      </c>
      <c r="C4">
        <v>45169.083333333336</v>
      </c>
      <c r="D4">
        <v>23987.18</v>
      </c>
      <c r="E4">
        <v>0</v>
      </c>
      <c r="F4">
        <v>23987.18</v>
      </c>
      <c r="G4">
        <v>2023</v>
      </c>
      <c r="H4">
        <v>1</v>
      </c>
    </row>
    <row r="5" spans="1:8" x14ac:dyDescent="0.2">
      <c r="A5" s="16" t="s">
        <v>1689</v>
      </c>
      <c r="B5" t="s">
        <v>2032</v>
      </c>
      <c r="C5">
        <v>45169.083333333336</v>
      </c>
      <c r="D5">
        <v>17027.43</v>
      </c>
      <c r="E5">
        <v>110.6</v>
      </c>
      <c r="F5">
        <v>16916.830000000002</v>
      </c>
      <c r="G5">
        <v>2023</v>
      </c>
      <c r="H5">
        <v>1</v>
      </c>
    </row>
    <row r="6" spans="1:8" x14ac:dyDescent="0.2">
      <c r="A6" s="16" t="s">
        <v>1696</v>
      </c>
      <c r="B6" t="s">
        <v>29</v>
      </c>
      <c r="C6">
        <v>45148.083333333336</v>
      </c>
      <c r="D6">
        <v>257.63</v>
      </c>
      <c r="E6">
        <v>0</v>
      </c>
      <c r="F6">
        <v>257.63</v>
      </c>
      <c r="G6">
        <v>2023</v>
      </c>
      <c r="H6">
        <v>1</v>
      </c>
    </row>
    <row r="7" spans="1:8" x14ac:dyDescent="0.2">
      <c r="A7" s="16" t="s">
        <v>1690</v>
      </c>
      <c r="B7" t="s">
        <v>2033</v>
      </c>
      <c r="C7">
        <v>45168.083333333336</v>
      </c>
      <c r="D7">
        <v>20178.93</v>
      </c>
      <c r="E7">
        <v>0</v>
      </c>
      <c r="F7">
        <v>20178.93</v>
      </c>
      <c r="G7">
        <v>2023</v>
      </c>
      <c r="H7">
        <v>1</v>
      </c>
    </row>
    <row r="8" spans="1:8" x14ac:dyDescent="0.2">
      <c r="A8" s="16" t="s">
        <v>1702</v>
      </c>
      <c r="B8" t="s">
        <v>38</v>
      </c>
      <c r="C8">
        <v>45108.083333333336</v>
      </c>
      <c r="D8">
        <v>0</v>
      </c>
      <c r="E8">
        <v>11707.51</v>
      </c>
      <c r="F8">
        <v>-11707.51</v>
      </c>
      <c r="G8">
        <v>2023</v>
      </c>
      <c r="H8">
        <v>1</v>
      </c>
    </row>
    <row r="9" spans="1:8" x14ac:dyDescent="0.2">
      <c r="A9" s="16" t="s">
        <v>1698</v>
      </c>
      <c r="B9" t="s">
        <v>2034</v>
      </c>
      <c r="C9">
        <v>45169.083333333336</v>
      </c>
      <c r="D9">
        <v>0</v>
      </c>
      <c r="E9">
        <v>4478.1499999999996</v>
      </c>
      <c r="F9">
        <v>-4478.1499999999996</v>
      </c>
      <c r="G9">
        <v>2023</v>
      </c>
      <c r="H9">
        <v>1</v>
      </c>
    </row>
    <row r="10" spans="1:8" x14ac:dyDescent="0.2">
      <c r="A10" s="16" t="s">
        <v>1706</v>
      </c>
      <c r="B10" t="s">
        <v>28</v>
      </c>
      <c r="C10">
        <v>44926.041666666664</v>
      </c>
      <c r="D10">
        <v>0</v>
      </c>
      <c r="E10">
        <v>1095.6400000000001</v>
      </c>
      <c r="F10">
        <v>-1095.6400000000001</v>
      </c>
      <c r="G10">
        <v>2023</v>
      </c>
      <c r="H10">
        <v>1</v>
      </c>
    </row>
    <row r="11" spans="1:8" x14ac:dyDescent="0.2">
      <c r="A11" s="16" t="s">
        <v>1700</v>
      </c>
      <c r="B11" t="s">
        <v>2035</v>
      </c>
      <c r="C11">
        <v>45163.083333333336</v>
      </c>
      <c r="D11">
        <v>51</v>
      </c>
      <c r="E11">
        <v>31220</v>
      </c>
      <c r="F11">
        <v>-31169</v>
      </c>
      <c r="G11">
        <v>2023</v>
      </c>
      <c r="H11">
        <v>1</v>
      </c>
    </row>
    <row r="12" spans="1:8" x14ac:dyDescent="0.2">
      <c r="A12" s="16" t="s">
        <v>1703</v>
      </c>
      <c r="B12" t="s">
        <v>2036</v>
      </c>
      <c r="C12">
        <v>45138.083333333336</v>
      </c>
      <c r="D12">
        <v>0</v>
      </c>
      <c r="E12">
        <v>21590</v>
      </c>
      <c r="F12">
        <v>-21590</v>
      </c>
      <c r="G12">
        <v>2023</v>
      </c>
      <c r="H12">
        <v>1</v>
      </c>
    </row>
    <row r="13" spans="1:8" x14ac:dyDescent="0.2">
      <c r="A13" s="16"/>
    </row>
    <row r="14" spans="1:8" x14ac:dyDescent="0.2">
      <c r="A14" s="16"/>
    </row>
    <row r="15" spans="1:8" x14ac:dyDescent="0.2">
      <c r="A15" s="16"/>
    </row>
    <row r="16" spans="1:8" x14ac:dyDescent="0.2">
      <c r="A16" s="16"/>
    </row>
    <row r="17" spans="1:1" x14ac:dyDescent="0.2">
      <c r="A17" s="16"/>
    </row>
    <row r="18" spans="1:1" x14ac:dyDescent="0.2">
      <c r="A18" s="16"/>
    </row>
    <row r="19" spans="1:1" x14ac:dyDescent="0.2">
      <c r="A19" s="16"/>
    </row>
    <row r="20" spans="1:1" x14ac:dyDescent="0.2">
      <c r="A20" s="16"/>
    </row>
    <row r="21" spans="1:1" x14ac:dyDescent="0.2">
      <c r="A21" s="16"/>
    </row>
    <row r="22" spans="1:1" x14ac:dyDescent="0.2">
      <c r="A22" s="16"/>
    </row>
    <row r="23" spans="1:1" x14ac:dyDescent="0.2">
      <c r="A23" s="16"/>
    </row>
    <row r="24" spans="1:1" x14ac:dyDescent="0.2">
      <c r="A24" s="16"/>
    </row>
    <row r="25" spans="1:1" x14ac:dyDescent="0.2">
      <c r="A25" s="16"/>
    </row>
    <row r="26" spans="1:1" x14ac:dyDescent="0.2">
      <c r="A26" s="16"/>
    </row>
    <row r="27" spans="1:1" x14ac:dyDescent="0.2">
      <c r="A27" s="16"/>
    </row>
    <row r="28" spans="1:1" x14ac:dyDescent="0.2">
      <c r="A28" s="16"/>
    </row>
    <row r="29" spans="1:1" x14ac:dyDescent="0.2">
      <c r="A29" s="16"/>
    </row>
    <row r="30" spans="1:1" x14ac:dyDescent="0.2">
      <c r="A30" s="16"/>
    </row>
    <row r="31" spans="1:1" x14ac:dyDescent="0.2">
      <c r="A31" s="16"/>
    </row>
    <row r="32" spans="1:1" x14ac:dyDescent="0.2">
      <c r="A32" s="16"/>
    </row>
    <row r="33" spans="1:1" x14ac:dyDescent="0.2">
      <c r="A33" s="16"/>
    </row>
    <row r="34" spans="1:1" x14ac:dyDescent="0.2">
      <c r="A34" s="16"/>
    </row>
    <row r="35" spans="1:1" x14ac:dyDescent="0.2">
      <c r="A35" s="16"/>
    </row>
    <row r="36" spans="1:1" x14ac:dyDescent="0.2">
      <c r="A36" s="16"/>
    </row>
    <row r="37" spans="1:1" x14ac:dyDescent="0.2">
      <c r="A37" s="16"/>
    </row>
    <row r="38" spans="1:1" x14ac:dyDescent="0.2">
      <c r="A38" s="16"/>
    </row>
    <row r="39" spans="1:1" x14ac:dyDescent="0.2">
      <c r="A39" s="16"/>
    </row>
    <row r="40" spans="1:1" x14ac:dyDescent="0.2">
      <c r="A40" s="16"/>
    </row>
    <row r="41" spans="1:1" x14ac:dyDescent="0.2">
      <c r="A41" s="16"/>
    </row>
    <row r="42" spans="1:1" x14ac:dyDescent="0.2">
      <c r="A42" s="16"/>
    </row>
    <row r="43" spans="1:1" x14ac:dyDescent="0.2">
      <c r="A43" s="16"/>
    </row>
    <row r="44" spans="1:1" x14ac:dyDescent="0.2">
      <c r="A44" s="16"/>
    </row>
    <row r="45" spans="1:1" x14ac:dyDescent="0.2">
      <c r="A45" s="16"/>
    </row>
    <row r="46" spans="1:1" x14ac:dyDescent="0.2">
      <c r="A46" s="16"/>
    </row>
    <row r="47" spans="1:1" x14ac:dyDescent="0.2">
      <c r="A47" s="16"/>
    </row>
    <row r="48" spans="1:1" x14ac:dyDescent="0.2">
      <c r="A48" s="16"/>
    </row>
    <row r="49" spans="1:1" x14ac:dyDescent="0.2">
      <c r="A49" s="16"/>
    </row>
    <row r="50" spans="1:1" x14ac:dyDescent="0.2">
      <c r="A50" s="16"/>
    </row>
    <row r="51" spans="1:1" x14ac:dyDescent="0.2">
      <c r="A51" s="16"/>
    </row>
    <row r="52" spans="1:1" x14ac:dyDescent="0.2">
      <c r="A52" s="16"/>
    </row>
    <row r="53" spans="1:1" x14ac:dyDescent="0.2">
      <c r="A53" s="16"/>
    </row>
    <row r="54" spans="1:1" x14ac:dyDescent="0.2">
      <c r="A54" s="16"/>
    </row>
    <row r="55" spans="1:1" x14ac:dyDescent="0.2">
      <c r="A55" s="16"/>
    </row>
    <row r="56" spans="1:1" x14ac:dyDescent="0.2">
      <c r="A56" s="16"/>
    </row>
    <row r="57" spans="1:1" x14ac:dyDescent="0.2">
      <c r="A57" s="16"/>
    </row>
    <row r="58" spans="1:1" x14ac:dyDescent="0.2">
      <c r="A58" s="16"/>
    </row>
    <row r="59" spans="1:1" x14ac:dyDescent="0.2">
      <c r="A59" s="16"/>
    </row>
    <row r="60" spans="1:1" x14ac:dyDescent="0.2">
      <c r="A60" s="16"/>
    </row>
    <row r="61" spans="1:1" x14ac:dyDescent="0.2">
      <c r="A61" s="16"/>
    </row>
    <row r="62" spans="1:1" x14ac:dyDescent="0.2">
      <c r="A62" s="16"/>
    </row>
    <row r="63" spans="1:1" x14ac:dyDescent="0.2">
      <c r="A63" s="16"/>
    </row>
    <row r="64" spans="1:1" x14ac:dyDescent="0.2">
      <c r="A64" s="16"/>
    </row>
    <row r="65" spans="1:1" x14ac:dyDescent="0.2">
      <c r="A65" s="16"/>
    </row>
    <row r="66" spans="1:1" x14ac:dyDescent="0.2">
      <c r="A66" s="16"/>
    </row>
    <row r="67" spans="1:1" x14ac:dyDescent="0.2">
      <c r="A67" s="16"/>
    </row>
    <row r="68" spans="1:1" x14ac:dyDescent="0.2">
      <c r="A68" s="16"/>
    </row>
    <row r="69" spans="1:1" x14ac:dyDescent="0.2">
      <c r="A69" s="16"/>
    </row>
    <row r="70" spans="1:1" x14ac:dyDescent="0.2">
      <c r="A70" s="16"/>
    </row>
    <row r="71" spans="1:1" x14ac:dyDescent="0.2">
      <c r="A71" s="16"/>
    </row>
    <row r="72" spans="1:1" x14ac:dyDescent="0.2">
      <c r="A72" s="16"/>
    </row>
    <row r="73" spans="1:1" x14ac:dyDescent="0.2">
      <c r="A73" s="16"/>
    </row>
    <row r="74" spans="1:1" x14ac:dyDescent="0.2">
      <c r="A74" s="16"/>
    </row>
    <row r="75" spans="1:1" x14ac:dyDescent="0.2">
      <c r="A75" s="16"/>
    </row>
    <row r="76" spans="1:1" x14ac:dyDescent="0.2">
      <c r="A76" s="16"/>
    </row>
    <row r="77" spans="1:1" x14ac:dyDescent="0.2">
      <c r="A77" s="16"/>
    </row>
    <row r="78" spans="1:1" x14ac:dyDescent="0.2">
      <c r="A78" s="16"/>
    </row>
    <row r="79" spans="1:1" x14ac:dyDescent="0.2">
      <c r="A79" s="16"/>
    </row>
    <row r="80" spans="1:1" x14ac:dyDescent="0.2">
      <c r="A80" s="16"/>
    </row>
    <row r="81" spans="1:1" x14ac:dyDescent="0.2">
      <c r="A81" s="16"/>
    </row>
    <row r="82" spans="1:1" x14ac:dyDescent="0.2">
      <c r="A82" s="16"/>
    </row>
    <row r="83" spans="1:1" x14ac:dyDescent="0.2">
      <c r="A83" s="16"/>
    </row>
    <row r="84" spans="1:1" x14ac:dyDescent="0.2">
      <c r="A84" s="16"/>
    </row>
    <row r="85" spans="1:1" x14ac:dyDescent="0.2">
      <c r="A85" s="16"/>
    </row>
    <row r="86" spans="1:1" x14ac:dyDescent="0.2">
      <c r="A86" s="16"/>
    </row>
    <row r="87" spans="1:1" x14ac:dyDescent="0.2">
      <c r="A87" s="16"/>
    </row>
    <row r="88" spans="1:1" x14ac:dyDescent="0.2">
      <c r="A88" s="16"/>
    </row>
    <row r="89" spans="1:1" x14ac:dyDescent="0.2">
      <c r="A89" s="16"/>
    </row>
    <row r="90" spans="1:1" x14ac:dyDescent="0.2">
      <c r="A90" s="16"/>
    </row>
    <row r="91" spans="1:1" x14ac:dyDescent="0.2">
      <c r="A91" s="16"/>
    </row>
    <row r="92" spans="1:1" x14ac:dyDescent="0.2">
      <c r="A92" s="16"/>
    </row>
    <row r="93" spans="1:1" x14ac:dyDescent="0.2">
      <c r="A93" s="16"/>
    </row>
    <row r="94" spans="1:1" x14ac:dyDescent="0.2">
      <c r="A94" s="16"/>
    </row>
    <row r="95" spans="1:1" x14ac:dyDescent="0.2">
      <c r="A95" s="16"/>
    </row>
    <row r="96" spans="1:1" x14ac:dyDescent="0.2">
      <c r="A96" s="16"/>
    </row>
    <row r="97" spans="1:1" x14ac:dyDescent="0.2">
      <c r="A97" s="16"/>
    </row>
    <row r="98" spans="1:1" x14ac:dyDescent="0.2">
      <c r="A98" s="16"/>
    </row>
    <row r="99" spans="1:1" x14ac:dyDescent="0.2">
      <c r="A99" s="16"/>
    </row>
    <row r="100" spans="1:1" x14ac:dyDescent="0.2">
      <c r="A100" s="16"/>
    </row>
    <row r="101" spans="1:1" x14ac:dyDescent="0.2">
      <c r="A101" s="16"/>
    </row>
    <row r="102" spans="1:1" x14ac:dyDescent="0.2">
      <c r="A102" s="16"/>
    </row>
    <row r="103" spans="1:1" x14ac:dyDescent="0.2">
      <c r="A103" s="16"/>
    </row>
    <row r="104" spans="1:1" x14ac:dyDescent="0.2">
      <c r="A104" s="16"/>
    </row>
    <row r="105" spans="1:1" x14ac:dyDescent="0.2">
      <c r="A105" s="16"/>
    </row>
    <row r="106" spans="1:1" x14ac:dyDescent="0.2">
      <c r="A106" s="16"/>
    </row>
    <row r="107" spans="1:1" x14ac:dyDescent="0.2">
      <c r="A107" s="16"/>
    </row>
    <row r="108" spans="1:1" x14ac:dyDescent="0.2">
      <c r="A108" s="16"/>
    </row>
    <row r="109" spans="1:1" x14ac:dyDescent="0.2">
      <c r="A109" s="16"/>
    </row>
    <row r="110" spans="1:1" x14ac:dyDescent="0.2">
      <c r="A110" s="16"/>
    </row>
    <row r="111" spans="1:1" x14ac:dyDescent="0.2">
      <c r="A111" s="16"/>
    </row>
    <row r="112" spans="1:1" x14ac:dyDescent="0.2">
      <c r="A112" s="16"/>
    </row>
    <row r="113" spans="1:1" x14ac:dyDescent="0.2">
      <c r="A113" s="16"/>
    </row>
    <row r="114" spans="1:1" x14ac:dyDescent="0.2">
      <c r="A114" s="16"/>
    </row>
    <row r="115" spans="1:1" x14ac:dyDescent="0.2">
      <c r="A115" s="16"/>
    </row>
    <row r="116" spans="1:1" x14ac:dyDescent="0.2">
      <c r="A116" s="16"/>
    </row>
    <row r="117" spans="1:1" x14ac:dyDescent="0.2">
      <c r="A117" s="16"/>
    </row>
    <row r="118" spans="1:1" x14ac:dyDescent="0.2">
      <c r="A118" s="16"/>
    </row>
    <row r="119" spans="1:1" x14ac:dyDescent="0.2">
      <c r="A119" s="16"/>
    </row>
    <row r="120" spans="1:1" x14ac:dyDescent="0.2">
      <c r="A120" s="16"/>
    </row>
    <row r="121" spans="1:1" x14ac:dyDescent="0.2">
      <c r="A121" s="16"/>
    </row>
    <row r="122" spans="1:1" x14ac:dyDescent="0.2">
      <c r="A122" s="16"/>
    </row>
    <row r="123" spans="1:1" x14ac:dyDescent="0.2">
      <c r="A123" s="16"/>
    </row>
    <row r="124" spans="1:1" x14ac:dyDescent="0.2">
      <c r="A124" s="16"/>
    </row>
    <row r="125" spans="1:1" x14ac:dyDescent="0.2">
      <c r="A125" s="16"/>
    </row>
    <row r="126" spans="1:1" x14ac:dyDescent="0.2">
      <c r="A126" s="16"/>
    </row>
    <row r="127" spans="1:1" x14ac:dyDescent="0.2">
      <c r="A127" s="16"/>
    </row>
    <row r="128" spans="1:1" x14ac:dyDescent="0.2">
      <c r="A128" s="16"/>
    </row>
    <row r="129" spans="1:1" x14ac:dyDescent="0.2">
      <c r="A129" s="16"/>
    </row>
    <row r="130" spans="1:1" x14ac:dyDescent="0.2">
      <c r="A130" s="16"/>
    </row>
    <row r="131" spans="1:1" x14ac:dyDescent="0.2">
      <c r="A131" s="16"/>
    </row>
    <row r="132" spans="1:1" x14ac:dyDescent="0.2">
      <c r="A132" s="16"/>
    </row>
    <row r="133" spans="1:1" x14ac:dyDescent="0.2">
      <c r="A133" s="16"/>
    </row>
    <row r="134" spans="1:1" x14ac:dyDescent="0.2">
      <c r="A134" s="16"/>
    </row>
    <row r="135" spans="1:1" x14ac:dyDescent="0.2">
      <c r="A135" s="16"/>
    </row>
    <row r="136" spans="1:1" x14ac:dyDescent="0.2">
      <c r="A136" s="16"/>
    </row>
    <row r="137" spans="1:1" x14ac:dyDescent="0.2">
      <c r="A137" s="16"/>
    </row>
    <row r="138" spans="1:1" x14ac:dyDescent="0.2">
      <c r="A138" s="16"/>
    </row>
    <row r="139" spans="1:1" x14ac:dyDescent="0.2">
      <c r="A139" s="16"/>
    </row>
    <row r="140" spans="1:1" x14ac:dyDescent="0.2">
      <c r="A140" s="16"/>
    </row>
    <row r="141" spans="1:1" x14ac:dyDescent="0.2">
      <c r="A141" s="16"/>
    </row>
    <row r="142" spans="1:1" x14ac:dyDescent="0.2">
      <c r="A142" s="16"/>
    </row>
    <row r="143" spans="1:1" x14ac:dyDescent="0.2">
      <c r="A143" s="16"/>
    </row>
    <row r="144" spans="1:1" x14ac:dyDescent="0.2">
      <c r="A144" s="16"/>
    </row>
    <row r="145" spans="1:1" x14ac:dyDescent="0.2">
      <c r="A145" s="16"/>
    </row>
    <row r="146" spans="1:1" x14ac:dyDescent="0.2">
      <c r="A146" s="16"/>
    </row>
    <row r="147" spans="1:1" x14ac:dyDescent="0.2">
      <c r="A147" s="16"/>
    </row>
    <row r="148" spans="1:1" x14ac:dyDescent="0.2">
      <c r="A148" s="16"/>
    </row>
    <row r="149" spans="1:1" x14ac:dyDescent="0.2">
      <c r="A149" s="16"/>
    </row>
    <row r="150" spans="1:1" x14ac:dyDescent="0.2">
      <c r="A150" s="16"/>
    </row>
    <row r="151" spans="1:1" x14ac:dyDescent="0.2">
      <c r="A151" s="16"/>
    </row>
    <row r="152" spans="1:1" x14ac:dyDescent="0.2">
      <c r="A152" s="16"/>
    </row>
    <row r="153" spans="1:1" x14ac:dyDescent="0.2">
      <c r="A153" s="16"/>
    </row>
    <row r="154" spans="1:1" x14ac:dyDescent="0.2">
      <c r="A154" s="16"/>
    </row>
    <row r="155" spans="1:1" x14ac:dyDescent="0.2">
      <c r="A155" s="16"/>
    </row>
    <row r="156" spans="1:1" x14ac:dyDescent="0.2">
      <c r="A156" s="16"/>
    </row>
    <row r="157" spans="1:1" x14ac:dyDescent="0.2">
      <c r="A157" s="16"/>
    </row>
    <row r="158" spans="1:1" x14ac:dyDescent="0.2">
      <c r="A158" s="16"/>
    </row>
    <row r="159" spans="1:1" x14ac:dyDescent="0.2">
      <c r="A159" s="16"/>
    </row>
    <row r="160" spans="1:1" x14ac:dyDescent="0.2">
      <c r="A160" s="16"/>
    </row>
    <row r="161" spans="1:1" x14ac:dyDescent="0.2">
      <c r="A161" s="16"/>
    </row>
    <row r="162" spans="1:1" x14ac:dyDescent="0.2">
      <c r="A162" s="16"/>
    </row>
    <row r="163" spans="1:1" x14ac:dyDescent="0.2">
      <c r="A163" s="16"/>
    </row>
    <row r="164" spans="1:1" x14ac:dyDescent="0.2">
      <c r="A164" s="16"/>
    </row>
    <row r="165" spans="1:1" x14ac:dyDescent="0.2">
      <c r="A165" s="16"/>
    </row>
    <row r="166" spans="1:1" x14ac:dyDescent="0.2">
      <c r="A166" s="16"/>
    </row>
    <row r="167" spans="1:1" x14ac:dyDescent="0.2">
      <c r="A167" s="16"/>
    </row>
    <row r="168" spans="1:1" x14ac:dyDescent="0.2">
      <c r="A168" s="16"/>
    </row>
    <row r="169" spans="1:1" x14ac:dyDescent="0.2">
      <c r="A169" s="16"/>
    </row>
    <row r="170" spans="1:1" x14ac:dyDescent="0.2">
      <c r="A170" s="16"/>
    </row>
    <row r="171" spans="1:1" x14ac:dyDescent="0.2">
      <c r="A171" s="16"/>
    </row>
    <row r="172" spans="1:1" x14ac:dyDescent="0.2">
      <c r="A172" s="16"/>
    </row>
    <row r="173" spans="1:1" x14ac:dyDescent="0.2">
      <c r="A173" s="16"/>
    </row>
    <row r="174" spans="1:1" x14ac:dyDescent="0.2">
      <c r="A174" s="16"/>
    </row>
    <row r="175" spans="1:1" x14ac:dyDescent="0.2">
      <c r="A175" s="16"/>
    </row>
    <row r="176" spans="1:1" x14ac:dyDescent="0.2">
      <c r="A176" s="16"/>
    </row>
    <row r="177" spans="1:1" x14ac:dyDescent="0.2">
      <c r="A177" s="16"/>
    </row>
    <row r="178" spans="1:1" x14ac:dyDescent="0.2">
      <c r="A178" s="16"/>
    </row>
    <row r="179" spans="1:1" x14ac:dyDescent="0.2">
      <c r="A179" s="16"/>
    </row>
    <row r="180" spans="1:1" x14ac:dyDescent="0.2">
      <c r="A180" s="16"/>
    </row>
    <row r="181" spans="1:1" x14ac:dyDescent="0.2">
      <c r="A181" s="16"/>
    </row>
    <row r="182" spans="1:1" x14ac:dyDescent="0.2">
      <c r="A182" s="16"/>
    </row>
    <row r="183" spans="1:1" x14ac:dyDescent="0.2">
      <c r="A183" s="16"/>
    </row>
    <row r="184" spans="1:1" x14ac:dyDescent="0.2">
      <c r="A184" s="16"/>
    </row>
    <row r="185" spans="1:1" x14ac:dyDescent="0.2">
      <c r="A185" s="16"/>
    </row>
    <row r="186" spans="1:1" x14ac:dyDescent="0.2">
      <c r="A186" s="16"/>
    </row>
    <row r="187" spans="1:1" x14ac:dyDescent="0.2">
      <c r="A187" s="16"/>
    </row>
    <row r="188" spans="1:1" x14ac:dyDescent="0.2">
      <c r="A188" s="16"/>
    </row>
    <row r="189" spans="1:1" x14ac:dyDescent="0.2">
      <c r="A189" s="16"/>
    </row>
    <row r="190" spans="1:1" x14ac:dyDescent="0.2">
      <c r="A190" s="16"/>
    </row>
    <row r="191" spans="1:1" x14ac:dyDescent="0.2">
      <c r="A191" s="16"/>
    </row>
    <row r="192" spans="1:1" x14ac:dyDescent="0.2">
      <c r="A192" s="16"/>
    </row>
    <row r="193" spans="1:1" x14ac:dyDescent="0.2">
      <c r="A193" s="16"/>
    </row>
    <row r="194" spans="1:1" x14ac:dyDescent="0.2">
      <c r="A194" s="16"/>
    </row>
    <row r="195" spans="1:1" x14ac:dyDescent="0.2">
      <c r="A195" s="16"/>
    </row>
    <row r="196" spans="1:1" x14ac:dyDescent="0.2">
      <c r="A196" s="16"/>
    </row>
    <row r="197" spans="1:1" x14ac:dyDescent="0.2">
      <c r="A197" s="16"/>
    </row>
    <row r="198" spans="1:1" x14ac:dyDescent="0.2">
      <c r="A198" s="16"/>
    </row>
    <row r="199" spans="1:1" x14ac:dyDescent="0.2">
      <c r="A199" s="16"/>
    </row>
    <row r="200" spans="1:1" x14ac:dyDescent="0.2">
      <c r="A200" s="16"/>
    </row>
    <row r="201" spans="1:1" x14ac:dyDescent="0.2">
      <c r="A201" s="16"/>
    </row>
    <row r="202" spans="1:1" x14ac:dyDescent="0.2">
      <c r="A202" s="16"/>
    </row>
    <row r="203" spans="1:1" x14ac:dyDescent="0.2">
      <c r="A203" s="16"/>
    </row>
    <row r="204" spans="1:1" x14ac:dyDescent="0.2">
      <c r="A204" s="16"/>
    </row>
    <row r="205" spans="1:1" x14ac:dyDescent="0.2">
      <c r="A205" s="16"/>
    </row>
    <row r="206" spans="1:1" x14ac:dyDescent="0.2">
      <c r="A206" s="16"/>
    </row>
    <row r="207" spans="1:1" x14ac:dyDescent="0.2">
      <c r="A207" s="16"/>
    </row>
    <row r="208" spans="1:1" x14ac:dyDescent="0.2">
      <c r="A208" s="16"/>
    </row>
    <row r="209" spans="1:1" x14ac:dyDescent="0.2">
      <c r="A209" s="16"/>
    </row>
    <row r="210" spans="1:1" x14ac:dyDescent="0.2">
      <c r="A210" s="16"/>
    </row>
    <row r="211" spans="1:1" x14ac:dyDescent="0.2">
      <c r="A211" s="16"/>
    </row>
    <row r="212" spans="1:1" x14ac:dyDescent="0.2">
      <c r="A212" s="16"/>
    </row>
    <row r="213" spans="1:1" x14ac:dyDescent="0.2">
      <c r="A213" s="16"/>
    </row>
    <row r="214" spans="1:1" x14ac:dyDescent="0.2">
      <c r="A214" s="16"/>
    </row>
    <row r="215" spans="1:1" x14ac:dyDescent="0.2">
      <c r="A215" s="16"/>
    </row>
    <row r="216" spans="1:1" x14ac:dyDescent="0.2">
      <c r="A216" s="16"/>
    </row>
    <row r="217" spans="1:1" x14ac:dyDescent="0.2">
      <c r="A217" s="16"/>
    </row>
    <row r="218" spans="1:1" x14ac:dyDescent="0.2">
      <c r="A218" s="16"/>
    </row>
    <row r="219" spans="1:1" x14ac:dyDescent="0.2">
      <c r="A219" s="16"/>
    </row>
    <row r="220" spans="1:1" x14ac:dyDescent="0.2">
      <c r="A220" s="16"/>
    </row>
    <row r="221" spans="1:1" x14ac:dyDescent="0.2">
      <c r="A221" s="16"/>
    </row>
    <row r="222" spans="1:1" x14ac:dyDescent="0.2">
      <c r="A222" s="16"/>
    </row>
    <row r="223" spans="1:1" x14ac:dyDescent="0.2">
      <c r="A223" s="16"/>
    </row>
    <row r="224" spans="1:1" x14ac:dyDescent="0.2">
      <c r="A224" s="16"/>
    </row>
    <row r="225" spans="1:1" x14ac:dyDescent="0.2">
      <c r="A225" s="16"/>
    </row>
    <row r="226" spans="1:1" x14ac:dyDescent="0.2">
      <c r="A226" s="16"/>
    </row>
    <row r="227" spans="1:1" x14ac:dyDescent="0.2">
      <c r="A227" s="16"/>
    </row>
    <row r="228" spans="1:1" x14ac:dyDescent="0.2">
      <c r="A228" s="16"/>
    </row>
    <row r="229" spans="1:1" x14ac:dyDescent="0.2">
      <c r="A229" s="16"/>
    </row>
    <row r="230" spans="1:1" x14ac:dyDescent="0.2">
      <c r="A230" s="16"/>
    </row>
    <row r="231" spans="1:1" x14ac:dyDescent="0.2">
      <c r="A231" s="16"/>
    </row>
    <row r="232" spans="1:1" x14ac:dyDescent="0.2">
      <c r="A232" s="16"/>
    </row>
    <row r="233" spans="1:1" x14ac:dyDescent="0.2">
      <c r="A233" s="16"/>
    </row>
    <row r="234" spans="1:1" x14ac:dyDescent="0.2">
      <c r="A234" s="16"/>
    </row>
    <row r="235" spans="1:1" x14ac:dyDescent="0.2">
      <c r="A235" s="16"/>
    </row>
    <row r="236" spans="1:1" x14ac:dyDescent="0.2">
      <c r="A236" s="16"/>
    </row>
    <row r="237" spans="1:1" x14ac:dyDescent="0.2">
      <c r="A237" s="16"/>
    </row>
    <row r="238" spans="1:1" x14ac:dyDescent="0.2">
      <c r="A238" s="16"/>
    </row>
    <row r="239" spans="1:1" x14ac:dyDescent="0.2">
      <c r="A239" s="16"/>
    </row>
    <row r="240" spans="1:1" x14ac:dyDescent="0.2">
      <c r="A240" s="16"/>
    </row>
    <row r="241" spans="1:1" x14ac:dyDescent="0.2">
      <c r="A241" s="16"/>
    </row>
    <row r="242" spans="1:1" x14ac:dyDescent="0.2">
      <c r="A242" s="16"/>
    </row>
    <row r="243" spans="1:1" x14ac:dyDescent="0.2">
      <c r="A243" s="16"/>
    </row>
    <row r="244" spans="1:1" x14ac:dyDescent="0.2">
      <c r="A244" s="16"/>
    </row>
    <row r="245" spans="1:1" x14ac:dyDescent="0.2">
      <c r="A245" s="16"/>
    </row>
    <row r="246" spans="1:1" x14ac:dyDescent="0.2">
      <c r="A246" s="16"/>
    </row>
    <row r="247" spans="1:1" x14ac:dyDescent="0.2">
      <c r="A247" s="16"/>
    </row>
    <row r="248" spans="1:1" x14ac:dyDescent="0.2">
      <c r="A248" s="16"/>
    </row>
    <row r="249" spans="1:1" x14ac:dyDescent="0.2">
      <c r="A249" s="16"/>
    </row>
    <row r="250" spans="1:1" x14ac:dyDescent="0.2">
      <c r="A250" s="16"/>
    </row>
    <row r="251" spans="1:1" x14ac:dyDescent="0.2">
      <c r="A251" s="16"/>
    </row>
    <row r="252" spans="1:1" x14ac:dyDescent="0.2">
      <c r="A252" s="16"/>
    </row>
    <row r="253" spans="1:1" x14ac:dyDescent="0.2">
      <c r="A253" s="16"/>
    </row>
    <row r="254" spans="1:1" x14ac:dyDescent="0.2">
      <c r="A254" s="16"/>
    </row>
    <row r="255" spans="1:1" x14ac:dyDescent="0.2">
      <c r="A255" s="16"/>
    </row>
    <row r="256" spans="1:1" x14ac:dyDescent="0.2">
      <c r="A256" s="16"/>
    </row>
    <row r="257" spans="1:1" x14ac:dyDescent="0.2">
      <c r="A257" s="16"/>
    </row>
    <row r="258" spans="1:1" x14ac:dyDescent="0.2">
      <c r="A258" s="16"/>
    </row>
    <row r="259" spans="1:1" x14ac:dyDescent="0.2">
      <c r="A259" s="16"/>
    </row>
    <row r="260" spans="1:1" x14ac:dyDescent="0.2">
      <c r="A260" s="16"/>
    </row>
    <row r="261" spans="1:1" x14ac:dyDescent="0.2">
      <c r="A261" s="16"/>
    </row>
    <row r="262" spans="1:1" x14ac:dyDescent="0.2">
      <c r="A262" s="16"/>
    </row>
    <row r="263" spans="1:1" x14ac:dyDescent="0.2">
      <c r="A263" s="16"/>
    </row>
    <row r="264" spans="1:1" x14ac:dyDescent="0.2">
      <c r="A264" s="16"/>
    </row>
    <row r="265" spans="1:1" x14ac:dyDescent="0.2">
      <c r="A265" s="16"/>
    </row>
    <row r="266" spans="1:1" x14ac:dyDescent="0.2">
      <c r="A266" s="16"/>
    </row>
    <row r="267" spans="1:1" x14ac:dyDescent="0.2">
      <c r="A267" s="16"/>
    </row>
    <row r="268" spans="1:1" x14ac:dyDescent="0.2">
      <c r="A268" s="16"/>
    </row>
    <row r="269" spans="1:1" x14ac:dyDescent="0.2">
      <c r="A269" s="16"/>
    </row>
    <row r="270" spans="1:1" x14ac:dyDescent="0.2">
      <c r="A270" s="16"/>
    </row>
    <row r="271" spans="1:1" x14ac:dyDescent="0.2">
      <c r="A271" s="16"/>
    </row>
    <row r="272" spans="1:1" x14ac:dyDescent="0.2">
      <c r="A272" s="16"/>
    </row>
    <row r="273" spans="1:1" x14ac:dyDescent="0.2">
      <c r="A273" s="16"/>
    </row>
    <row r="274" spans="1:1" x14ac:dyDescent="0.2">
      <c r="A274" s="16"/>
    </row>
    <row r="275" spans="1:1" x14ac:dyDescent="0.2">
      <c r="A275" s="16"/>
    </row>
    <row r="276" spans="1:1" x14ac:dyDescent="0.2">
      <c r="A276" s="16"/>
    </row>
    <row r="277" spans="1:1" x14ac:dyDescent="0.2">
      <c r="A277" s="16"/>
    </row>
    <row r="278" spans="1:1" x14ac:dyDescent="0.2">
      <c r="A278" s="16"/>
    </row>
    <row r="279" spans="1:1" x14ac:dyDescent="0.2">
      <c r="A279" s="16"/>
    </row>
    <row r="280" spans="1:1" x14ac:dyDescent="0.2">
      <c r="A280" s="16"/>
    </row>
    <row r="281" spans="1:1" x14ac:dyDescent="0.2">
      <c r="A281" s="16"/>
    </row>
    <row r="282" spans="1:1" x14ac:dyDescent="0.2">
      <c r="A282" s="16"/>
    </row>
    <row r="283" spans="1:1" x14ac:dyDescent="0.2">
      <c r="A283" s="16"/>
    </row>
    <row r="284" spans="1:1" x14ac:dyDescent="0.2">
      <c r="A284" s="16"/>
    </row>
    <row r="285" spans="1:1" x14ac:dyDescent="0.2">
      <c r="A285" s="16"/>
    </row>
    <row r="286" spans="1:1" x14ac:dyDescent="0.2">
      <c r="A286" s="16"/>
    </row>
    <row r="287" spans="1:1" x14ac:dyDescent="0.2">
      <c r="A287" s="16"/>
    </row>
    <row r="288" spans="1:1" x14ac:dyDescent="0.2">
      <c r="A288" s="16"/>
    </row>
    <row r="289" spans="1:1" x14ac:dyDescent="0.2">
      <c r="A289" s="16"/>
    </row>
    <row r="290" spans="1:1" x14ac:dyDescent="0.2">
      <c r="A290" s="16"/>
    </row>
    <row r="291" spans="1:1" x14ac:dyDescent="0.2">
      <c r="A291" s="16"/>
    </row>
    <row r="292" spans="1:1" x14ac:dyDescent="0.2">
      <c r="A292" s="16"/>
    </row>
    <row r="293" spans="1:1" x14ac:dyDescent="0.2">
      <c r="A293" s="16"/>
    </row>
    <row r="294" spans="1:1" x14ac:dyDescent="0.2">
      <c r="A294" s="16"/>
    </row>
    <row r="295" spans="1:1" x14ac:dyDescent="0.2">
      <c r="A295" s="16"/>
    </row>
    <row r="296" spans="1:1" x14ac:dyDescent="0.2">
      <c r="A296" s="16"/>
    </row>
    <row r="297" spans="1:1" x14ac:dyDescent="0.2">
      <c r="A297" s="16"/>
    </row>
    <row r="298" spans="1:1" x14ac:dyDescent="0.2">
      <c r="A298" s="16"/>
    </row>
    <row r="299" spans="1:1" x14ac:dyDescent="0.2">
      <c r="A299" s="16"/>
    </row>
    <row r="300" spans="1:1" x14ac:dyDescent="0.2">
      <c r="A300" s="16"/>
    </row>
    <row r="301" spans="1:1" x14ac:dyDescent="0.2">
      <c r="A301" s="16"/>
    </row>
    <row r="302" spans="1:1" x14ac:dyDescent="0.2">
      <c r="A302" s="16"/>
    </row>
    <row r="303" spans="1:1" x14ac:dyDescent="0.2">
      <c r="A303" s="16"/>
    </row>
    <row r="304" spans="1:1" x14ac:dyDescent="0.2">
      <c r="A304" s="16"/>
    </row>
    <row r="305" spans="1:1" x14ac:dyDescent="0.2">
      <c r="A305" s="16"/>
    </row>
    <row r="306" spans="1:1" x14ac:dyDescent="0.2">
      <c r="A306" s="16"/>
    </row>
    <row r="307" spans="1:1" x14ac:dyDescent="0.2">
      <c r="A307" s="16"/>
    </row>
    <row r="308" spans="1:1" x14ac:dyDescent="0.2">
      <c r="A308" s="16"/>
    </row>
    <row r="309" spans="1:1" x14ac:dyDescent="0.2">
      <c r="A309" s="16"/>
    </row>
    <row r="310" spans="1:1" x14ac:dyDescent="0.2">
      <c r="A310" s="16"/>
    </row>
    <row r="311" spans="1:1" x14ac:dyDescent="0.2">
      <c r="A311" s="16"/>
    </row>
    <row r="312" spans="1:1" x14ac:dyDescent="0.2">
      <c r="A312" s="16"/>
    </row>
    <row r="313" spans="1:1" x14ac:dyDescent="0.2">
      <c r="A313" s="16"/>
    </row>
    <row r="314" spans="1:1" x14ac:dyDescent="0.2">
      <c r="A314" s="16"/>
    </row>
    <row r="315" spans="1:1" x14ac:dyDescent="0.2">
      <c r="A315" s="16"/>
    </row>
    <row r="316" spans="1:1" x14ac:dyDescent="0.2">
      <c r="A316" s="16"/>
    </row>
    <row r="317" spans="1:1" x14ac:dyDescent="0.2">
      <c r="A317" s="16"/>
    </row>
    <row r="318" spans="1:1" x14ac:dyDescent="0.2">
      <c r="A318" s="16"/>
    </row>
    <row r="319" spans="1:1" x14ac:dyDescent="0.2">
      <c r="A319" s="16"/>
    </row>
    <row r="320" spans="1:1" x14ac:dyDescent="0.2">
      <c r="A320" s="16"/>
    </row>
    <row r="321" spans="1:1" x14ac:dyDescent="0.2">
      <c r="A321" s="16"/>
    </row>
    <row r="322" spans="1:1" x14ac:dyDescent="0.2">
      <c r="A322" s="16"/>
    </row>
    <row r="323" spans="1:1" x14ac:dyDescent="0.2">
      <c r="A323" s="16"/>
    </row>
    <row r="324" spans="1:1" x14ac:dyDescent="0.2">
      <c r="A324" s="16"/>
    </row>
    <row r="325" spans="1:1" x14ac:dyDescent="0.2">
      <c r="A325" s="16"/>
    </row>
    <row r="326" spans="1:1" x14ac:dyDescent="0.2">
      <c r="A326" s="16"/>
    </row>
    <row r="327" spans="1:1" x14ac:dyDescent="0.2">
      <c r="A327" s="16"/>
    </row>
    <row r="328" spans="1:1" x14ac:dyDescent="0.2">
      <c r="A328" s="16"/>
    </row>
    <row r="329" spans="1:1" x14ac:dyDescent="0.2">
      <c r="A329" s="16"/>
    </row>
    <row r="330" spans="1:1" x14ac:dyDescent="0.2">
      <c r="A330" s="16"/>
    </row>
    <row r="331" spans="1:1" x14ac:dyDescent="0.2">
      <c r="A331" s="16"/>
    </row>
    <row r="332" spans="1:1" x14ac:dyDescent="0.2">
      <c r="A332" s="16"/>
    </row>
    <row r="333" spans="1:1" x14ac:dyDescent="0.2">
      <c r="A333" s="16"/>
    </row>
    <row r="334" spans="1:1" x14ac:dyDescent="0.2">
      <c r="A334" s="16"/>
    </row>
    <row r="335" spans="1:1" x14ac:dyDescent="0.2">
      <c r="A335" s="16"/>
    </row>
    <row r="336" spans="1:1" x14ac:dyDescent="0.2">
      <c r="A336" s="16"/>
    </row>
    <row r="337" spans="1:1" x14ac:dyDescent="0.2">
      <c r="A337" s="16"/>
    </row>
    <row r="338" spans="1:1" x14ac:dyDescent="0.2">
      <c r="A338" s="16"/>
    </row>
    <row r="339" spans="1:1" x14ac:dyDescent="0.2">
      <c r="A339" s="16"/>
    </row>
    <row r="340" spans="1:1" x14ac:dyDescent="0.2">
      <c r="A340" s="16"/>
    </row>
    <row r="341" spans="1:1" x14ac:dyDescent="0.2">
      <c r="A341" s="16"/>
    </row>
    <row r="342" spans="1:1" x14ac:dyDescent="0.2">
      <c r="A342" s="16"/>
    </row>
    <row r="343" spans="1:1" x14ac:dyDescent="0.2">
      <c r="A343" s="16"/>
    </row>
    <row r="344" spans="1:1" x14ac:dyDescent="0.2">
      <c r="A344" s="16"/>
    </row>
    <row r="345" spans="1:1" x14ac:dyDescent="0.2">
      <c r="A345" s="16"/>
    </row>
    <row r="346" spans="1:1" x14ac:dyDescent="0.2">
      <c r="A346" s="16"/>
    </row>
    <row r="347" spans="1:1" x14ac:dyDescent="0.2">
      <c r="A347" s="16"/>
    </row>
    <row r="348" spans="1:1" x14ac:dyDescent="0.2">
      <c r="A348" s="16"/>
    </row>
    <row r="349" spans="1:1" x14ac:dyDescent="0.2">
      <c r="A349" s="16"/>
    </row>
    <row r="350" spans="1:1" x14ac:dyDescent="0.2">
      <c r="A350" s="16"/>
    </row>
    <row r="351" spans="1:1" x14ac:dyDescent="0.2">
      <c r="A351" s="16"/>
    </row>
    <row r="352" spans="1:1" x14ac:dyDescent="0.2">
      <c r="A352" s="16"/>
    </row>
    <row r="353" spans="1:1" x14ac:dyDescent="0.2">
      <c r="A353" s="16"/>
    </row>
    <row r="354" spans="1:1" x14ac:dyDescent="0.2">
      <c r="A354" s="16"/>
    </row>
    <row r="355" spans="1:1" x14ac:dyDescent="0.2">
      <c r="A355" s="16"/>
    </row>
    <row r="356" spans="1:1" x14ac:dyDescent="0.2">
      <c r="A356" s="16"/>
    </row>
    <row r="357" spans="1:1" x14ac:dyDescent="0.2">
      <c r="A357" s="16"/>
    </row>
    <row r="358" spans="1:1" x14ac:dyDescent="0.2">
      <c r="A358" s="16"/>
    </row>
    <row r="359" spans="1:1" x14ac:dyDescent="0.2">
      <c r="A359" s="16"/>
    </row>
    <row r="360" spans="1:1" x14ac:dyDescent="0.2">
      <c r="A360" s="16"/>
    </row>
    <row r="361" spans="1:1" x14ac:dyDescent="0.2">
      <c r="A361" s="16"/>
    </row>
    <row r="362" spans="1:1" x14ac:dyDescent="0.2">
      <c r="A362" s="16"/>
    </row>
    <row r="363" spans="1:1" x14ac:dyDescent="0.2">
      <c r="A363" s="16"/>
    </row>
    <row r="364" spans="1:1" x14ac:dyDescent="0.2">
      <c r="A364" s="16"/>
    </row>
    <row r="365" spans="1:1" x14ac:dyDescent="0.2">
      <c r="A365" s="16"/>
    </row>
    <row r="366" spans="1:1" x14ac:dyDescent="0.2">
      <c r="A366" s="16"/>
    </row>
    <row r="367" spans="1:1" x14ac:dyDescent="0.2">
      <c r="A367" s="16"/>
    </row>
    <row r="368" spans="1:1" x14ac:dyDescent="0.2">
      <c r="A368" s="16"/>
    </row>
    <row r="369" spans="1:1" x14ac:dyDescent="0.2">
      <c r="A369" s="16"/>
    </row>
    <row r="370" spans="1:1" x14ac:dyDescent="0.2">
      <c r="A370" s="16"/>
    </row>
    <row r="371" spans="1:1" x14ac:dyDescent="0.2">
      <c r="A371" s="16"/>
    </row>
    <row r="372" spans="1:1" x14ac:dyDescent="0.2">
      <c r="A372" s="16"/>
    </row>
    <row r="373" spans="1:1" x14ac:dyDescent="0.2">
      <c r="A373" s="16"/>
    </row>
    <row r="374" spans="1:1" x14ac:dyDescent="0.2">
      <c r="A374" s="16"/>
    </row>
    <row r="375" spans="1:1" x14ac:dyDescent="0.2">
      <c r="A375" s="16"/>
    </row>
    <row r="376" spans="1:1" x14ac:dyDescent="0.2">
      <c r="A376" s="16"/>
    </row>
    <row r="377" spans="1:1" x14ac:dyDescent="0.2">
      <c r="A377" s="16"/>
    </row>
    <row r="378" spans="1:1" x14ac:dyDescent="0.2">
      <c r="A378" s="16"/>
    </row>
    <row r="379" spans="1:1" x14ac:dyDescent="0.2">
      <c r="A379" s="16"/>
    </row>
    <row r="380" spans="1:1" x14ac:dyDescent="0.2">
      <c r="A380" s="16"/>
    </row>
    <row r="381" spans="1:1" x14ac:dyDescent="0.2">
      <c r="A381" s="16"/>
    </row>
    <row r="382" spans="1:1" x14ac:dyDescent="0.2">
      <c r="A382" s="16"/>
    </row>
    <row r="383" spans="1:1" x14ac:dyDescent="0.2">
      <c r="A383" s="16"/>
    </row>
    <row r="384" spans="1:1" x14ac:dyDescent="0.2">
      <c r="A384" s="16"/>
    </row>
    <row r="385" spans="1:1" x14ac:dyDescent="0.2">
      <c r="A385" s="16"/>
    </row>
    <row r="386" spans="1:1" x14ac:dyDescent="0.2">
      <c r="A386" s="16"/>
    </row>
    <row r="387" spans="1:1" x14ac:dyDescent="0.2">
      <c r="A387" s="16"/>
    </row>
    <row r="388" spans="1:1" x14ac:dyDescent="0.2">
      <c r="A388" s="16"/>
    </row>
    <row r="389" spans="1:1" x14ac:dyDescent="0.2">
      <c r="A389" s="16"/>
    </row>
    <row r="390" spans="1:1" x14ac:dyDescent="0.2">
      <c r="A390" s="16"/>
    </row>
    <row r="391" spans="1:1" x14ac:dyDescent="0.2">
      <c r="A391" s="16"/>
    </row>
    <row r="392" spans="1:1" x14ac:dyDescent="0.2">
      <c r="A392" s="16"/>
    </row>
    <row r="393" spans="1:1" x14ac:dyDescent="0.2">
      <c r="A393" s="16"/>
    </row>
    <row r="394" spans="1:1" x14ac:dyDescent="0.2">
      <c r="A394" s="16"/>
    </row>
    <row r="395" spans="1:1" x14ac:dyDescent="0.2">
      <c r="A395" s="16"/>
    </row>
    <row r="396" spans="1:1" x14ac:dyDescent="0.2">
      <c r="A396" s="16"/>
    </row>
    <row r="397" spans="1:1" x14ac:dyDescent="0.2">
      <c r="A397" s="16"/>
    </row>
    <row r="398" spans="1:1" x14ac:dyDescent="0.2">
      <c r="A398" s="16"/>
    </row>
    <row r="399" spans="1:1" x14ac:dyDescent="0.2">
      <c r="A399" s="16"/>
    </row>
    <row r="400" spans="1:1" x14ac:dyDescent="0.2">
      <c r="A400" s="16"/>
    </row>
    <row r="401" spans="1:1" x14ac:dyDescent="0.2">
      <c r="A401" s="16"/>
    </row>
    <row r="402" spans="1:1" x14ac:dyDescent="0.2">
      <c r="A402" s="16"/>
    </row>
    <row r="403" spans="1:1" x14ac:dyDescent="0.2">
      <c r="A403" s="16"/>
    </row>
    <row r="404" spans="1:1" x14ac:dyDescent="0.2">
      <c r="A404" s="16"/>
    </row>
    <row r="405" spans="1:1" x14ac:dyDescent="0.2">
      <c r="A405" s="16"/>
    </row>
    <row r="406" spans="1:1" x14ac:dyDescent="0.2">
      <c r="A406" s="16"/>
    </row>
    <row r="407" spans="1:1" x14ac:dyDescent="0.2">
      <c r="A407" s="16"/>
    </row>
    <row r="408" spans="1:1" x14ac:dyDescent="0.2">
      <c r="A408" s="16"/>
    </row>
    <row r="409" spans="1:1" x14ac:dyDescent="0.2">
      <c r="A409" s="16"/>
    </row>
    <row r="410" spans="1:1" x14ac:dyDescent="0.2">
      <c r="A410" s="16"/>
    </row>
    <row r="411" spans="1:1" x14ac:dyDescent="0.2">
      <c r="A411" s="16"/>
    </row>
    <row r="412" spans="1:1" x14ac:dyDescent="0.2">
      <c r="A412" s="16"/>
    </row>
    <row r="413" spans="1:1" x14ac:dyDescent="0.2">
      <c r="A413" s="16"/>
    </row>
    <row r="414" spans="1:1" x14ac:dyDescent="0.2">
      <c r="A414" s="16"/>
    </row>
    <row r="415" spans="1:1" x14ac:dyDescent="0.2">
      <c r="A415" s="16"/>
    </row>
    <row r="416" spans="1:1" x14ac:dyDescent="0.2">
      <c r="A416" s="16"/>
    </row>
    <row r="417" spans="1:1" x14ac:dyDescent="0.2">
      <c r="A417" s="16"/>
    </row>
    <row r="418" spans="1:1" x14ac:dyDescent="0.2">
      <c r="A418" s="16"/>
    </row>
    <row r="419" spans="1:1" x14ac:dyDescent="0.2">
      <c r="A419" s="16"/>
    </row>
    <row r="420" spans="1:1" x14ac:dyDescent="0.2">
      <c r="A420" s="16"/>
    </row>
    <row r="421" spans="1:1" x14ac:dyDescent="0.2">
      <c r="A421" s="16"/>
    </row>
    <row r="422" spans="1:1" x14ac:dyDescent="0.2">
      <c r="A422" s="16"/>
    </row>
    <row r="423" spans="1:1" x14ac:dyDescent="0.2">
      <c r="A423" s="16"/>
    </row>
    <row r="424" spans="1:1" x14ac:dyDescent="0.2">
      <c r="A424" s="16"/>
    </row>
    <row r="425" spans="1:1" x14ac:dyDescent="0.2">
      <c r="A425" s="16"/>
    </row>
    <row r="426" spans="1:1" x14ac:dyDescent="0.2">
      <c r="A426" s="16"/>
    </row>
    <row r="427" spans="1:1" x14ac:dyDescent="0.2">
      <c r="A427" s="16"/>
    </row>
    <row r="428" spans="1:1" x14ac:dyDescent="0.2">
      <c r="A428" s="16"/>
    </row>
    <row r="429" spans="1:1" x14ac:dyDescent="0.2">
      <c r="A429" s="16"/>
    </row>
    <row r="430" spans="1:1" x14ac:dyDescent="0.2">
      <c r="A430" s="16"/>
    </row>
    <row r="431" spans="1:1" x14ac:dyDescent="0.2">
      <c r="A431" s="16"/>
    </row>
    <row r="432" spans="1:1" x14ac:dyDescent="0.2">
      <c r="A432" s="16"/>
    </row>
    <row r="433" spans="1:1" x14ac:dyDescent="0.2">
      <c r="A433" s="16"/>
    </row>
    <row r="434" spans="1:1" x14ac:dyDescent="0.2">
      <c r="A434" s="16"/>
    </row>
    <row r="435" spans="1:1" x14ac:dyDescent="0.2">
      <c r="A435" s="16"/>
    </row>
    <row r="436" spans="1:1" x14ac:dyDescent="0.2">
      <c r="A436" s="16"/>
    </row>
    <row r="437" spans="1:1" x14ac:dyDescent="0.2">
      <c r="A437" s="16"/>
    </row>
    <row r="438" spans="1:1" x14ac:dyDescent="0.2">
      <c r="A438" s="16"/>
    </row>
    <row r="439" spans="1:1" x14ac:dyDescent="0.2">
      <c r="A439" s="16"/>
    </row>
    <row r="440" spans="1:1" x14ac:dyDescent="0.2">
      <c r="A440" s="16"/>
    </row>
    <row r="441" spans="1:1" x14ac:dyDescent="0.2">
      <c r="A441" s="16"/>
    </row>
    <row r="442" spans="1:1" x14ac:dyDescent="0.2">
      <c r="A442" s="16"/>
    </row>
    <row r="443" spans="1:1" x14ac:dyDescent="0.2">
      <c r="A443" s="16"/>
    </row>
    <row r="444" spans="1:1" x14ac:dyDescent="0.2">
      <c r="A444" s="16"/>
    </row>
    <row r="445" spans="1:1" x14ac:dyDescent="0.2">
      <c r="A445" s="16"/>
    </row>
    <row r="446" spans="1:1" x14ac:dyDescent="0.2">
      <c r="A446" s="16"/>
    </row>
    <row r="447" spans="1:1" x14ac:dyDescent="0.2">
      <c r="A447" s="16"/>
    </row>
    <row r="448" spans="1:1" x14ac:dyDescent="0.2">
      <c r="A448" s="16"/>
    </row>
    <row r="449" spans="1:1" x14ac:dyDescent="0.2">
      <c r="A449" s="16"/>
    </row>
    <row r="450" spans="1:1" x14ac:dyDescent="0.2">
      <c r="A450" s="16"/>
    </row>
    <row r="451" spans="1:1" x14ac:dyDescent="0.2">
      <c r="A451" s="16"/>
    </row>
    <row r="452" spans="1:1" x14ac:dyDescent="0.2">
      <c r="A452" s="16"/>
    </row>
    <row r="453" spans="1:1" x14ac:dyDescent="0.2">
      <c r="A453" s="16"/>
    </row>
    <row r="454" spans="1:1" x14ac:dyDescent="0.2">
      <c r="A454" s="16"/>
    </row>
    <row r="455" spans="1:1" x14ac:dyDescent="0.2">
      <c r="A455" s="16"/>
    </row>
    <row r="456" spans="1:1" x14ac:dyDescent="0.2">
      <c r="A456" s="16"/>
    </row>
    <row r="457" spans="1:1" x14ac:dyDescent="0.2">
      <c r="A457" s="16"/>
    </row>
    <row r="458" spans="1:1" x14ac:dyDescent="0.2">
      <c r="A458" s="16"/>
    </row>
    <row r="459" spans="1:1" x14ac:dyDescent="0.2">
      <c r="A459" s="16"/>
    </row>
    <row r="460" spans="1:1" x14ac:dyDescent="0.2">
      <c r="A460" s="16"/>
    </row>
    <row r="461" spans="1:1" x14ac:dyDescent="0.2">
      <c r="A461" s="16"/>
    </row>
    <row r="462" spans="1:1" x14ac:dyDescent="0.2">
      <c r="A462" s="16"/>
    </row>
    <row r="463" spans="1:1" x14ac:dyDescent="0.2">
      <c r="A463" s="16"/>
    </row>
    <row r="464" spans="1:1" x14ac:dyDescent="0.2">
      <c r="A464" s="16"/>
    </row>
    <row r="465" spans="1:1" x14ac:dyDescent="0.2">
      <c r="A465" s="16"/>
    </row>
    <row r="466" spans="1:1" x14ac:dyDescent="0.2">
      <c r="A466" s="16"/>
    </row>
    <row r="467" spans="1:1" x14ac:dyDescent="0.2">
      <c r="A467" s="16"/>
    </row>
    <row r="468" spans="1:1" x14ac:dyDescent="0.2">
      <c r="A468" s="16"/>
    </row>
    <row r="469" spans="1:1" x14ac:dyDescent="0.2">
      <c r="A469" s="16"/>
    </row>
    <row r="470" spans="1:1" x14ac:dyDescent="0.2">
      <c r="A470" s="16"/>
    </row>
    <row r="471" spans="1:1" x14ac:dyDescent="0.2">
      <c r="A471" s="16"/>
    </row>
    <row r="472" spans="1:1" x14ac:dyDescent="0.2">
      <c r="A472" s="16"/>
    </row>
    <row r="473" spans="1:1" x14ac:dyDescent="0.2">
      <c r="A473" s="16"/>
    </row>
    <row r="474" spans="1:1" x14ac:dyDescent="0.2">
      <c r="A474" s="16"/>
    </row>
    <row r="475" spans="1:1" x14ac:dyDescent="0.2">
      <c r="A475" s="16"/>
    </row>
    <row r="476" spans="1:1" x14ac:dyDescent="0.2">
      <c r="A476" s="16"/>
    </row>
    <row r="477" spans="1:1" x14ac:dyDescent="0.2">
      <c r="A477" s="16"/>
    </row>
    <row r="478" spans="1:1" x14ac:dyDescent="0.2">
      <c r="A478" s="16"/>
    </row>
    <row r="479" spans="1:1" x14ac:dyDescent="0.2">
      <c r="A479" s="16"/>
    </row>
    <row r="480" spans="1:1" x14ac:dyDescent="0.2">
      <c r="A480" s="16"/>
    </row>
    <row r="481" spans="1:1" x14ac:dyDescent="0.2">
      <c r="A481" s="16"/>
    </row>
    <row r="482" spans="1:1" x14ac:dyDescent="0.2">
      <c r="A482" s="16"/>
    </row>
    <row r="483" spans="1:1" x14ac:dyDescent="0.2">
      <c r="A483" s="16"/>
    </row>
    <row r="484" spans="1:1" x14ac:dyDescent="0.2">
      <c r="A484" s="16"/>
    </row>
    <row r="485" spans="1:1" x14ac:dyDescent="0.2">
      <c r="A485" s="16"/>
    </row>
    <row r="486" spans="1:1" x14ac:dyDescent="0.2">
      <c r="A486" s="16"/>
    </row>
    <row r="487" spans="1:1" x14ac:dyDescent="0.2">
      <c r="A487" s="16"/>
    </row>
    <row r="488" spans="1:1" x14ac:dyDescent="0.2">
      <c r="A488" s="16"/>
    </row>
    <row r="489" spans="1:1" x14ac:dyDescent="0.2">
      <c r="A489" s="16"/>
    </row>
    <row r="490" spans="1:1" x14ac:dyDescent="0.2">
      <c r="A490" s="16"/>
    </row>
    <row r="491" spans="1:1" x14ac:dyDescent="0.2">
      <c r="A491" s="16"/>
    </row>
    <row r="492" spans="1:1" x14ac:dyDescent="0.2">
      <c r="A492" s="16"/>
    </row>
    <row r="493" spans="1:1" x14ac:dyDescent="0.2">
      <c r="A493" s="16"/>
    </row>
    <row r="494" spans="1:1" x14ac:dyDescent="0.2">
      <c r="A494" s="16"/>
    </row>
    <row r="495" spans="1:1" x14ac:dyDescent="0.2">
      <c r="A495" s="16"/>
    </row>
    <row r="496" spans="1:1" x14ac:dyDescent="0.2">
      <c r="A496" s="16"/>
    </row>
    <row r="497" spans="1:1" x14ac:dyDescent="0.2">
      <c r="A497" s="16"/>
    </row>
    <row r="498" spans="1:1" x14ac:dyDescent="0.2">
      <c r="A498" s="16"/>
    </row>
    <row r="499" spans="1:1" x14ac:dyDescent="0.2">
      <c r="A499" s="16"/>
    </row>
    <row r="500" spans="1:1" x14ac:dyDescent="0.2">
      <c r="A500" s="16"/>
    </row>
    <row r="501" spans="1:1" x14ac:dyDescent="0.2">
      <c r="A501" s="16"/>
    </row>
    <row r="502" spans="1:1" x14ac:dyDescent="0.2">
      <c r="A502" s="16"/>
    </row>
    <row r="503" spans="1:1" x14ac:dyDescent="0.2">
      <c r="A503" s="16"/>
    </row>
    <row r="504" spans="1:1" x14ac:dyDescent="0.2">
      <c r="A504" s="16"/>
    </row>
    <row r="505" spans="1:1" x14ac:dyDescent="0.2">
      <c r="A505" s="16"/>
    </row>
    <row r="506" spans="1:1" x14ac:dyDescent="0.2">
      <c r="A506" s="16"/>
    </row>
    <row r="507" spans="1:1" x14ac:dyDescent="0.2">
      <c r="A507" s="16"/>
    </row>
    <row r="508" spans="1:1" x14ac:dyDescent="0.2">
      <c r="A508" s="16"/>
    </row>
    <row r="509" spans="1:1" x14ac:dyDescent="0.2">
      <c r="A509" s="16"/>
    </row>
    <row r="510" spans="1:1" x14ac:dyDescent="0.2">
      <c r="A510" s="16"/>
    </row>
    <row r="511" spans="1:1" x14ac:dyDescent="0.2">
      <c r="A511" s="16"/>
    </row>
    <row r="512" spans="1:1" x14ac:dyDescent="0.2">
      <c r="A512" s="16"/>
    </row>
    <row r="513" spans="1:1" x14ac:dyDescent="0.2">
      <c r="A513" s="16"/>
    </row>
    <row r="514" spans="1:1" x14ac:dyDescent="0.2">
      <c r="A514" s="16"/>
    </row>
    <row r="515" spans="1:1" x14ac:dyDescent="0.2">
      <c r="A515" s="16"/>
    </row>
    <row r="516" spans="1:1" x14ac:dyDescent="0.2">
      <c r="A516" s="16"/>
    </row>
    <row r="517" spans="1:1" x14ac:dyDescent="0.2">
      <c r="A517" s="16"/>
    </row>
    <row r="518" spans="1:1" x14ac:dyDescent="0.2">
      <c r="A518" s="16"/>
    </row>
    <row r="519" spans="1:1" x14ac:dyDescent="0.2">
      <c r="A519" s="16"/>
    </row>
    <row r="520" spans="1:1" x14ac:dyDescent="0.2">
      <c r="A520" s="16"/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E41"/>
  <sheetViews>
    <sheetView topLeftCell="A13" workbookViewId="0">
      <selection activeCell="C9" sqref="C9"/>
    </sheetView>
  </sheetViews>
  <sheetFormatPr baseColWidth="10" defaultRowHeight="12.75" x14ac:dyDescent="0.2"/>
  <cols>
    <col min="1" max="1" width="13.140625" customWidth="1"/>
    <col min="2" max="2" width="16.7109375" customWidth="1"/>
    <col min="3" max="3" width="13.85546875" customWidth="1"/>
    <col min="4" max="4" width="14.28515625" customWidth="1"/>
  </cols>
  <sheetData>
    <row r="1" spans="1:5" ht="15" x14ac:dyDescent="0.25">
      <c r="A1" s="229" t="s">
        <v>1680</v>
      </c>
      <c r="B1" s="229" t="s">
        <v>30</v>
      </c>
      <c r="C1" s="229" t="s">
        <v>67</v>
      </c>
      <c r="D1" s="229" t="s">
        <v>1671</v>
      </c>
    </row>
    <row r="2" spans="1:5" x14ac:dyDescent="0.2">
      <c r="A2" t="str">
        <f>_xll.RubriqueComptes("FFT-Matrice",Paramétrage!B11,Paramétrage!D12,Configuration!B3,Configuration!B4,Configuration!B5,Configuration!B6,Paramétrage!B13,,Paramétrage!D13,Paramétrage!D13,Paramétrage!B12)</f>
        <v>AM02</v>
      </c>
      <c r="B2" t="s">
        <v>2037</v>
      </c>
      <c r="C2">
        <v>0</v>
      </c>
      <c r="D2">
        <v>0</v>
      </c>
      <c r="E2" t="s">
        <v>2038</v>
      </c>
    </row>
    <row r="3" spans="1:5" x14ac:dyDescent="0.2">
      <c r="A3" t="s">
        <v>2039</v>
      </c>
      <c r="B3" t="s">
        <v>2039</v>
      </c>
      <c r="C3">
        <v>0</v>
      </c>
      <c r="D3">
        <v>0</v>
      </c>
      <c r="E3" t="s">
        <v>2040</v>
      </c>
    </row>
    <row r="4" spans="1:5" x14ac:dyDescent="0.2">
      <c r="A4" t="s">
        <v>2041</v>
      </c>
      <c r="B4" t="s">
        <v>2041</v>
      </c>
      <c r="C4">
        <v>0</v>
      </c>
      <c r="D4">
        <v>0</v>
      </c>
      <c r="E4" t="s">
        <v>2042</v>
      </c>
    </row>
    <row r="5" spans="1:5" x14ac:dyDescent="0.2">
      <c r="A5" t="s">
        <v>2043</v>
      </c>
      <c r="B5" t="s">
        <v>2043</v>
      </c>
      <c r="C5">
        <v>0</v>
      </c>
      <c r="D5">
        <v>0</v>
      </c>
      <c r="E5" t="s">
        <v>2044</v>
      </c>
    </row>
    <row r="6" spans="1:5" x14ac:dyDescent="0.2">
      <c r="A6" t="s">
        <v>2045</v>
      </c>
      <c r="B6" t="s">
        <v>2045</v>
      </c>
      <c r="C6">
        <v>0</v>
      </c>
      <c r="D6">
        <v>0</v>
      </c>
      <c r="E6" t="s">
        <v>2046</v>
      </c>
    </row>
    <row r="7" spans="1:5" x14ac:dyDescent="0.2">
      <c r="A7" t="s">
        <v>2047</v>
      </c>
      <c r="B7" t="s">
        <v>2047</v>
      </c>
      <c r="C7">
        <v>0</v>
      </c>
      <c r="D7">
        <v>0</v>
      </c>
      <c r="E7" t="s">
        <v>2048</v>
      </c>
    </row>
    <row r="8" spans="1:5" x14ac:dyDescent="0.2">
      <c r="A8" t="s">
        <v>2049</v>
      </c>
      <c r="B8" t="s">
        <v>2049</v>
      </c>
      <c r="C8">
        <v>0</v>
      </c>
      <c r="D8">
        <v>0</v>
      </c>
      <c r="E8" t="s">
        <v>2050</v>
      </c>
    </row>
    <row r="9" spans="1:5" x14ac:dyDescent="0.2">
      <c r="A9" t="s">
        <v>1967</v>
      </c>
      <c r="B9" t="s">
        <v>1967</v>
      </c>
      <c r="C9">
        <v>0</v>
      </c>
      <c r="D9">
        <v>0</v>
      </c>
      <c r="E9" t="s">
        <v>2051</v>
      </c>
    </row>
    <row r="10" spans="1:5" x14ac:dyDescent="0.2">
      <c r="A10" t="s">
        <v>1968</v>
      </c>
      <c r="B10" t="s">
        <v>1968</v>
      </c>
      <c r="C10">
        <v>0</v>
      </c>
      <c r="D10">
        <v>0</v>
      </c>
      <c r="E10" t="s">
        <v>2052</v>
      </c>
    </row>
    <row r="11" spans="1:5" x14ac:dyDescent="0.2">
      <c r="A11" t="s">
        <v>1969</v>
      </c>
      <c r="B11" t="s">
        <v>1969</v>
      </c>
      <c r="C11">
        <v>0</v>
      </c>
      <c r="D11">
        <v>0</v>
      </c>
      <c r="E11" t="s">
        <v>2053</v>
      </c>
    </row>
    <row r="12" spans="1:5" x14ac:dyDescent="0.2">
      <c r="A12" t="s">
        <v>1970</v>
      </c>
      <c r="B12" t="s">
        <v>1970</v>
      </c>
      <c r="C12">
        <v>0</v>
      </c>
      <c r="D12">
        <v>0</v>
      </c>
      <c r="E12" t="s">
        <v>2054</v>
      </c>
    </row>
    <row r="13" spans="1:5" x14ac:dyDescent="0.2">
      <c r="A13" t="s">
        <v>2055</v>
      </c>
      <c r="B13" t="s">
        <v>2055</v>
      </c>
      <c r="C13">
        <v>0</v>
      </c>
      <c r="D13">
        <v>0</v>
      </c>
      <c r="E13" t="s">
        <v>2056</v>
      </c>
    </row>
    <row r="14" spans="1:5" x14ac:dyDescent="0.2">
      <c r="A14" t="s">
        <v>2057</v>
      </c>
      <c r="B14" t="s">
        <v>2057</v>
      </c>
      <c r="C14">
        <v>0</v>
      </c>
      <c r="D14">
        <v>0</v>
      </c>
      <c r="E14" t="s">
        <v>2058</v>
      </c>
    </row>
    <row r="15" spans="1:5" x14ac:dyDescent="0.2">
      <c r="A15" t="s">
        <v>2059</v>
      </c>
      <c r="B15" t="s">
        <v>98</v>
      </c>
      <c r="C15">
        <v>0</v>
      </c>
      <c r="D15">
        <v>0</v>
      </c>
      <c r="E15" t="s">
        <v>2060</v>
      </c>
    </row>
    <row r="16" spans="1:5" x14ac:dyDescent="0.2">
      <c r="A16" t="s">
        <v>2061</v>
      </c>
      <c r="B16" t="s">
        <v>2062</v>
      </c>
      <c r="C16">
        <v>0</v>
      </c>
      <c r="D16">
        <v>0</v>
      </c>
      <c r="E16" t="s">
        <v>2063</v>
      </c>
    </row>
    <row r="17" spans="1:5" x14ac:dyDescent="0.2">
      <c r="A17" t="s">
        <v>2064</v>
      </c>
      <c r="B17" t="s">
        <v>2065</v>
      </c>
      <c r="C17">
        <v>0</v>
      </c>
      <c r="D17">
        <v>0</v>
      </c>
      <c r="E17" t="s">
        <v>2066</v>
      </c>
    </row>
    <row r="18" spans="1:5" x14ac:dyDescent="0.2">
      <c r="A18" t="s">
        <v>2067</v>
      </c>
      <c r="B18" t="s">
        <v>2068</v>
      </c>
      <c r="C18">
        <v>0</v>
      </c>
      <c r="D18">
        <v>0</v>
      </c>
      <c r="E18" t="s">
        <v>2069</v>
      </c>
    </row>
    <row r="19" spans="1:5" x14ac:dyDescent="0.2">
      <c r="A19" t="s">
        <v>2070</v>
      </c>
      <c r="B19" t="s">
        <v>2071</v>
      </c>
      <c r="C19">
        <v>0</v>
      </c>
      <c r="D19">
        <v>0</v>
      </c>
      <c r="E19" t="s">
        <v>2072</v>
      </c>
    </row>
    <row r="20" spans="1:5" x14ac:dyDescent="0.2">
      <c r="A20" t="s">
        <v>2073</v>
      </c>
      <c r="B20" t="s">
        <v>2074</v>
      </c>
      <c r="C20">
        <v>0</v>
      </c>
      <c r="D20">
        <v>0</v>
      </c>
      <c r="E20" t="s">
        <v>2075</v>
      </c>
    </row>
    <row r="21" spans="1:5" x14ac:dyDescent="0.2">
      <c r="A21" t="s">
        <v>2076</v>
      </c>
      <c r="B21" t="s">
        <v>2077</v>
      </c>
      <c r="C21">
        <v>0</v>
      </c>
      <c r="D21">
        <v>0</v>
      </c>
      <c r="E21" t="s">
        <v>2078</v>
      </c>
    </row>
    <row r="22" spans="1:5" x14ac:dyDescent="0.2">
      <c r="A22" t="s">
        <v>2079</v>
      </c>
      <c r="B22" t="s">
        <v>2080</v>
      </c>
      <c r="C22">
        <v>0</v>
      </c>
      <c r="D22">
        <v>0</v>
      </c>
      <c r="E22" t="s">
        <v>2081</v>
      </c>
    </row>
    <row r="23" spans="1:5" x14ac:dyDescent="0.2">
      <c r="A23" t="s">
        <v>2082</v>
      </c>
      <c r="C23">
        <v>0</v>
      </c>
      <c r="D23">
        <v>0</v>
      </c>
      <c r="E23" t="s">
        <v>2083</v>
      </c>
    </row>
    <row r="24" spans="1:5" x14ac:dyDescent="0.2">
      <c r="A24" t="s">
        <v>2084</v>
      </c>
      <c r="C24">
        <v>0</v>
      </c>
      <c r="D24">
        <v>0</v>
      </c>
      <c r="E24" t="s">
        <v>2085</v>
      </c>
    </row>
    <row r="25" spans="1:5" x14ac:dyDescent="0.2">
      <c r="A25" t="s">
        <v>1984</v>
      </c>
      <c r="B25" t="s">
        <v>9</v>
      </c>
      <c r="C25">
        <v>0</v>
      </c>
      <c r="D25">
        <v>0</v>
      </c>
      <c r="E25" t="s">
        <v>2086</v>
      </c>
    </row>
    <row r="26" spans="1:5" x14ac:dyDescent="0.2">
      <c r="A26" t="s">
        <v>1985</v>
      </c>
      <c r="B26" t="s">
        <v>1635</v>
      </c>
      <c r="C26">
        <v>0</v>
      </c>
      <c r="D26">
        <v>0</v>
      </c>
      <c r="E26" t="s">
        <v>2087</v>
      </c>
    </row>
    <row r="27" spans="1:5" x14ac:dyDescent="0.2">
      <c r="A27" t="s">
        <v>1986</v>
      </c>
      <c r="B27" t="s">
        <v>2088</v>
      </c>
      <c r="C27">
        <v>1117.3800000000001</v>
      </c>
      <c r="D27">
        <v>-1117.3800000000001</v>
      </c>
      <c r="E27" t="s">
        <v>2089</v>
      </c>
    </row>
    <row r="28" spans="1:5" x14ac:dyDescent="0.2">
      <c r="A28" t="s">
        <v>1987</v>
      </c>
      <c r="B28" t="s">
        <v>10</v>
      </c>
      <c r="C28">
        <v>0</v>
      </c>
      <c r="D28">
        <v>0</v>
      </c>
      <c r="E28" t="s">
        <v>2090</v>
      </c>
    </row>
    <row r="29" spans="1:5" x14ac:dyDescent="0.2">
      <c r="A29" t="s">
        <v>1988</v>
      </c>
      <c r="B29" t="s">
        <v>21</v>
      </c>
      <c r="C29">
        <v>0</v>
      </c>
      <c r="D29">
        <v>0</v>
      </c>
      <c r="E29" t="s">
        <v>2091</v>
      </c>
    </row>
    <row r="30" spans="1:5" x14ac:dyDescent="0.2">
      <c r="A30" t="s">
        <v>1989</v>
      </c>
      <c r="B30" t="s">
        <v>2088</v>
      </c>
      <c r="C30">
        <v>-120</v>
      </c>
      <c r="D30">
        <v>120</v>
      </c>
      <c r="E30" t="s">
        <v>2092</v>
      </c>
    </row>
    <row r="31" spans="1:5" x14ac:dyDescent="0.2">
      <c r="A31" t="s">
        <v>1990</v>
      </c>
      <c r="B31" t="s">
        <v>22</v>
      </c>
      <c r="C31">
        <v>-817.27</v>
      </c>
      <c r="D31">
        <v>817.27</v>
      </c>
      <c r="E31" t="s">
        <v>2093</v>
      </c>
    </row>
    <row r="32" spans="1:5" x14ac:dyDescent="0.2">
      <c r="A32" t="s">
        <v>2094</v>
      </c>
      <c r="B32" t="s">
        <v>2094</v>
      </c>
      <c r="C32">
        <v>0</v>
      </c>
      <c r="D32">
        <v>0</v>
      </c>
      <c r="E32" t="s">
        <v>2095</v>
      </c>
    </row>
    <row r="33" spans="1:5" x14ac:dyDescent="0.2">
      <c r="A33" t="s">
        <v>2096</v>
      </c>
      <c r="B33" t="s">
        <v>2096</v>
      </c>
      <c r="C33">
        <v>0</v>
      </c>
      <c r="D33">
        <v>0</v>
      </c>
      <c r="E33" t="s">
        <v>2097</v>
      </c>
    </row>
    <row r="34" spans="1:5" x14ac:dyDescent="0.2">
      <c r="A34" t="s">
        <v>2098</v>
      </c>
      <c r="B34" t="s">
        <v>2098</v>
      </c>
      <c r="C34">
        <v>0</v>
      </c>
      <c r="D34">
        <v>0</v>
      </c>
      <c r="E34" t="s">
        <v>2099</v>
      </c>
    </row>
    <row r="35" spans="1:5" x14ac:dyDescent="0.2">
      <c r="A35" t="s">
        <v>2100</v>
      </c>
      <c r="B35" t="s">
        <v>2100</v>
      </c>
      <c r="C35">
        <v>0</v>
      </c>
      <c r="D35">
        <v>0</v>
      </c>
      <c r="E35" t="s">
        <v>2101</v>
      </c>
    </row>
    <row r="36" spans="1:5" x14ac:dyDescent="0.2">
      <c r="A36" t="s">
        <v>2102</v>
      </c>
      <c r="B36" t="s">
        <v>2102</v>
      </c>
      <c r="C36">
        <v>0</v>
      </c>
      <c r="D36">
        <v>0</v>
      </c>
      <c r="E36" t="s">
        <v>2103</v>
      </c>
    </row>
    <row r="37" spans="1:5" x14ac:dyDescent="0.2">
      <c r="A37" t="s">
        <v>2104</v>
      </c>
      <c r="B37" t="s">
        <v>2104</v>
      </c>
      <c r="C37">
        <v>0</v>
      </c>
      <c r="D37">
        <v>0</v>
      </c>
      <c r="E37" t="s">
        <v>2105</v>
      </c>
    </row>
    <row r="38" spans="1:5" x14ac:dyDescent="0.2">
      <c r="A38" t="s">
        <v>2106</v>
      </c>
      <c r="B38" t="s">
        <v>2106</v>
      </c>
      <c r="C38">
        <v>0</v>
      </c>
      <c r="D38">
        <v>0</v>
      </c>
      <c r="E38" t="s">
        <v>2107</v>
      </c>
    </row>
    <row r="39" spans="1:5" x14ac:dyDescent="0.2">
      <c r="A39" t="s">
        <v>2108</v>
      </c>
      <c r="B39" t="s">
        <v>2108</v>
      </c>
      <c r="C39">
        <v>0</v>
      </c>
      <c r="D39">
        <v>0</v>
      </c>
      <c r="E39" t="s">
        <v>2109</v>
      </c>
    </row>
    <row r="40" spans="1:5" x14ac:dyDescent="0.2">
      <c r="A40" t="s">
        <v>2110</v>
      </c>
      <c r="B40" t="s">
        <v>2110</v>
      </c>
      <c r="C40">
        <v>0</v>
      </c>
      <c r="D40">
        <v>0</v>
      </c>
      <c r="E40" t="s">
        <v>2111</v>
      </c>
    </row>
    <row r="41" spans="1:5" x14ac:dyDescent="0.2">
      <c r="A41" t="s">
        <v>2112</v>
      </c>
      <c r="B41" t="s">
        <v>113</v>
      </c>
      <c r="C41">
        <v>0</v>
      </c>
      <c r="D41">
        <v>0</v>
      </c>
      <c r="E41" t="s">
        <v>2113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E41"/>
  <sheetViews>
    <sheetView workbookViewId="0">
      <selection activeCell="D8" sqref="D8"/>
    </sheetView>
  </sheetViews>
  <sheetFormatPr baseColWidth="10" defaultRowHeight="12.75" x14ac:dyDescent="0.2"/>
  <sheetData>
    <row r="1" spans="1:5" ht="15" x14ac:dyDescent="0.25">
      <c r="A1" s="229" t="s">
        <v>1680</v>
      </c>
      <c r="B1" s="229" t="s">
        <v>30</v>
      </c>
      <c r="C1" s="229" t="s">
        <v>67</v>
      </c>
      <c r="D1" s="229" t="s">
        <v>1671</v>
      </c>
    </row>
    <row r="2" spans="1:5" x14ac:dyDescent="0.2">
      <c r="A2" t="str">
        <f>_xll.RubriqueComptes("FFT-Matrice",Paramétrage!B11,Paramétrage!D12,Configuration!C3,Configuration!C4,Configuration!C5,Configuration!C6,Paramétrage!B13,,Paramétrage!D13,Paramétrage!D13,Paramétrage!B12)</f>
        <v>AM02</v>
      </c>
      <c r="B2" t="s">
        <v>2037</v>
      </c>
      <c r="C2">
        <v>0</v>
      </c>
      <c r="D2">
        <v>0</v>
      </c>
      <c r="E2" t="s">
        <v>2038</v>
      </c>
    </row>
    <row r="3" spans="1:5" x14ac:dyDescent="0.2">
      <c r="A3" t="s">
        <v>2039</v>
      </c>
      <c r="B3" t="s">
        <v>2039</v>
      </c>
      <c r="C3">
        <v>0</v>
      </c>
      <c r="D3">
        <v>0</v>
      </c>
      <c r="E3" t="s">
        <v>2040</v>
      </c>
    </row>
    <row r="4" spans="1:5" x14ac:dyDescent="0.2">
      <c r="A4" t="s">
        <v>2041</v>
      </c>
      <c r="B4" t="s">
        <v>2041</v>
      </c>
      <c r="C4">
        <v>0</v>
      </c>
      <c r="D4">
        <v>0</v>
      </c>
      <c r="E4" t="s">
        <v>2042</v>
      </c>
    </row>
    <row r="5" spans="1:5" x14ac:dyDescent="0.2">
      <c r="A5" t="s">
        <v>2043</v>
      </c>
      <c r="B5" t="s">
        <v>2043</v>
      </c>
      <c r="C5">
        <v>0</v>
      </c>
      <c r="D5">
        <v>0</v>
      </c>
      <c r="E5" t="s">
        <v>2044</v>
      </c>
    </row>
    <row r="6" spans="1:5" x14ac:dyDescent="0.2">
      <c r="A6" t="s">
        <v>2045</v>
      </c>
      <c r="B6" t="s">
        <v>2045</v>
      </c>
      <c r="C6">
        <v>0</v>
      </c>
      <c r="D6">
        <v>0</v>
      </c>
      <c r="E6" t="s">
        <v>2046</v>
      </c>
    </row>
    <row r="7" spans="1:5" x14ac:dyDescent="0.2">
      <c r="A7" t="s">
        <v>2047</v>
      </c>
      <c r="B7" t="s">
        <v>2047</v>
      </c>
      <c r="C7">
        <v>0</v>
      </c>
      <c r="D7">
        <v>0</v>
      </c>
      <c r="E7" t="s">
        <v>2048</v>
      </c>
    </row>
    <row r="8" spans="1:5" x14ac:dyDescent="0.2">
      <c r="A8" t="s">
        <v>2049</v>
      </c>
      <c r="B8" t="s">
        <v>2049</v>
      </c>
      <c r="C8">
        <v>0</v>
      </c>
      <c r="D8">
        <v>0</v>
      </c>
      <c r="E8" t="s">
        <v>2050</v>
      </c>
    </row>
    <row r="9" spans="1:5" x14ac:dyDescent="0.2">
      <c r="A9" t="s">
        <v>1967</v>
      </c>
      <c r="B9" t="s">
        <v>1967</v>
      </c>
      <c r="C9">
        <v>0</v>
      </c>
      <c r="D9">
        <v>0</v>
      </c>
      <c r="E9" t="s">
        <v>2051</v>
      </c>
    </row>
    <row r="10" spans="1:5" x14ac:dyDescent="0.2">
      <c r="A10" t="s">
        <v>1968</v>
      </c>
      <c r="B10" t="s">
        <v>1968</v>
      </c>
      <c r="C10">
        <v>0</v>
      </c>
      <c r="D10">
        <v>0</v>
      </c>
      <c r="E10" t="s">
        <v>2052</v>
      </c>
    </row>
    <row r="11" spans="1:5" x14ac:dyDescent="0.2">
      <c r="A11" t="s">
        <v>1969</v>
      </c>
      <c r="B11" t="s">
        <v>1969</v>
      </c>
      <c r="C11">
        <v>0</v>
      </c>
      <c r="D11">
        <v>0</v>
      </c>
      <c r="E11" t="s">
        <v>2053</v>
      </c>
    </row>
    <row r="12" spans="1:5" x14ac:dyDescent="0.2">
      <c r="A12" t="s">
        <v>1970</v>
      </c>
      <c r="B12" t="s">
        <v>1970</v>
      </c>
      <c r="C12">
        <v>0</v>
      </c>
      <c r="D12">
        <v>0</v>
      </c>
      <c r="E12" t="s">
        <v>2054</v>
      </c>
    </row>
    <row r="13" spans="1:5" x14ac:dyDescent="0.2">
      <c r="A13" t="s">
        <v>2055</v>
      </c>
      <c r="B13" t="s">
        <v>2055</v>
      </c>
      <c r="C13">
        <v>0</v>
      </c>
      <c r="D13">
        <v>0</v>
      </c>
      <c r="E13" t="s">
        <v>2056</v>
      </c>
    </row>
    <row r="14" spans="1:5" x14ac:dyDescent="0.2">
      <c r="A14" t="s">
        <v>2057</v>
      </c>
      <c r="B14" t="s">
        <v>2057</v>
      </c>
      <c r="C14">
        <v>0</v>
      </c>
      <c r="D14">
        <v>0</v>
      </c>
      <c r="E14" t="s">
        <v>2058</v>
      </c>
    </row>
    <row r="15" spans="1:5" x14ac:dyDescent="0.2">
      <c r="A15" t="s">
        <v>2059</v>
      </c>
      <c r="B15" t="s">
        <v>98</v>
      </c>
      <c r="C15">
        <v>0</v>
      </c>
      <c r="D15">
        <v>0</v>
      </c>
      <c r="E15" t="s">
        <v>2060</v>
      </c>
    </row>
    <row r="16" spans="1:5" x14ac:dyDescent="0.2">
      <c r="A16" t="s">
        <v>2061</v>
      </c>
      <c r="B16" t="s">
        <v>2062</v>
      </c>
      <c r="C16">
        <v>0</v>
      </c>
      <c r="D16">
        <v>0</v>
      </c>
      <c r="E16" t="s">
        <v>2063</v>
      </c>
    </row>
    <row r="17" spans="1:5" x14ac:dyDescent="0.2">
      <c r="A17" t="s">
        <v>2064</v>
      </c>
      <c r="B17" t="s">
        <v>2065</v>
      </c>
      <c r="C17">
        <v>0</v>
      </c>
      <c r="D17">
        <v>0</v>
      </c>
      <c r="E17" t="s">
        <v>2066</v>
      </c>
    </row>
    <row r="18" spans="1:5" x14ac:dyDescent="0.2">
      <c r="A18" t="s">
        <v>2067</v>
      </c>
      <c r="B18" t="s">
        <v>2068</v>
      </c>
      <c r="C18">
        <v>0</v>
      </c>
      <c r="D18">
        <v>0</v>
      </c>
      <c r="E18" t="s">
        <v>2069</v>
      </c>
    </row>
    <row r="19" spans="1:5" x14ac:dyDescent="0.2">
      <c r="A19" t="s">
        <v>2070</v>
      </c>
      <c r="B19" t="s">
        <v>2071</v>
      </c>
      <c r="C19">
        <v>0</v>
      </c>
      <c r="D19">
        <v>0</v>
      </c>
      <c r="E19" t="s">
        <v>2072</v>
      </c>
    </row>
    <row r="20" spans="1:5" x14ac:dyDescent="0.2">
      <c r="A20" t="s">
        <v>2073</v>
      </c>
      <c r="B20" t="s">
        <v>2074</v>
      </c>
      <c r="C20">
        <v>0</v>
      </c>
      <c r="D20">
        <v>0</v>
      </c>
      <c r="E20" t="s">
        <v>2075</v>
      </c>
    </row>
    <row r="21" spans="1:5" x14ac:dyDescent="0.2">
      <c r="A21" t="s">
        <v>2076</v>
      </c>
      <c r="B21" t="s">
        <v>2077</v>
      </c>
      <c r="C21">
        <v>0</v>
      </c>
      <c r="D21">
        <v>0</v>
      </c>
      <c r="E21" t="s">
        <v>2078</v>
      </c>
    </row>
    <row r="22" spans="1:5" x14ac:dyDescent="0.2">
      <c r="A22" t="s">
        <v>2079</v>
      </c>
      <c r="B22" t="s">
        <v>2080</v>
      </c>
      <c r="C22">
        <v>0</v>
      </c>
      <c r="D22">
        <v>0</v>
      </c>
      <c r="E22" t="s">
        <v>2081</v>
      </c>
    </row>
    <row r="23" spans="1:5" x14ac:dyDescent="0.2">
      <c r="A23" t="s">
        <v>2082</v>
      </c>
      <c r="C23">
        <v>0</v>
      </c>
      <c r="D23">
        <v>0</v>
      </c>
      <c r="E23" t="s">
        <v>2083</v>
      </c>
    </row>
    <row r="24" spans="1:5" x14ac:dyDescent="0.2">
      <c r="A24" t="s">
        <v>2084</v>
      </c>
      <c r="C24">
        <v>0</v>
      </c>
      <c r="D24">
        <v>0</v>
      </c>
      <c r="E24" t="s">
        <v>2085</v>
      </c>
    </row>
    <row r="25" spans="1:5" x14ac:dyDescent="0.2">
      <c r="A25" t="s">
        <v>1984</v>
      </c>
      <c r="B25" t="s">
        <v>9</v>
      </c>
      <c r="C25">
        <v>0</v>
      </c>
      <c r="D25">
        <v>0</v>
      </c>
      <c r="E25" t="s">
        <v>2086</v>
      </c>
    </row>
    <row r="26" spans="1:5" x14ac:dyDescent="0.2">
      <c r="A26" t="s">
        <v>1985</v>
      </c>
      <c r="B26" t="s">
        <v>1635</v>
      </c>
      <c r="C26">
        <v>0</v>
      </c>
      <c r="D26">
        <v>0</v>
      </c>
      <c r="E26" t="s">
        <v>2087</v>
      </c>
    </row>
    <row r="27" spans="1:5" x14ac:dyDescent="0.2">
      <c r="A27" t="s">
        <v>1986</v>
      </c>
      <c r="B27" t="s">
        <v>2088</v>
      </c>
      <c r="C27">
        <v>1259.5999999999999</v>
      </c>
      <c r="D27">
        <v>-1259.5999999999999</v>
      </c>
      <c r="E27" t="s">
        <v>2089</v>
      </c>
    </row>
    <row r="28" spans="1:5" x14ac:dyDescent="0.2">
      <c r="A28" t="s">
        <v>1987</v>
      </c>
      <c r="B28" t="s">
        <v>10</v>
      </c>
      <c r="C28">
        <v>0</v>
      </c>
      <c r="D28">
        <v>0</v>
      </c>
      <c r="E28" t="s">
        <v>2090</v>
      </c>
    </row>
    <row r="29" spans="1:5" x14ac:dyDescent="0.2">
      <c r="A29" t="s">
        <v>1988</v>
      </c>
      <c r="B29" t="s">
        <v>21</v>
      </c>
      <c r="C29">
        <v>0</v>
      </c>
      <c r="D29">
        <v>0</v>
      </c>
      <c r="E29" t="s">
        <v>2091</v>
      </c>
    </row>
    <row r="30" spans="1:5" x14ac:dyDescent="0.2">
      <c r="A30" t="s">
        <v>1989</v>
      </c>
      <c r="B30" t="s">
        <v>2088</v>
      </c>
      <c r="C30">
        <v>-13346</v>
      </c>
      <c r="D30">
        <v>13346</v>
      </c>
      <c r="E30" t="s">
        <v>2092</v>
      </c>
    </row>
    <row r="31" spans="1:5" x14ac:dyDescent="0.2">
      <c r="A31" t="s">
        <v>1990</v>
      </c>
      <c r="B31" t="s">
        <v>22</v>
      </c>
      <c r="C31">
        <v>-3455</v>
      </c>
      <c r="D31">
        <v>3455</v>
      </c>
      <c r="E31" t="s">
        <v>2093</v>
      </c>
    </row>
    <row r="32" spans="1:5" x14ac:dyDescent="0.2">
      <c r="A32" t="s">
        <v>2094</v>
      </c>
      <c r="B32" t="s">
        <v>2094</v>
      </c>
      <c r="C32">
        <v>0</v>
      </c>
      <c r="D32">
        <v>0</v>
      </c>
      <c r="E32" t="s">
        <v>2095</v>
      </c>
    </row>
    <row r="33" spans="1:5" x14ac:dyDescent="0.2">
      <c r="A33" t="s">
        <v>2096</v>
      </c>
      <c r="B33" t="s">
        <v>2096</v>
      </c>
      <c r="C33">
        <v>0</v>
      </c>
      <c r="D33">
        <v>0</v>
      </c>
      <c r="E33" t="s">
        <v>2097</v>
      </c>
    </row>
    <row r="34" spans="1:5" x14ac:dyDescent="0.2">
      <c r="A34" t="s">
        <v>2098</v>
      </c>
      <c r="B34" t="s">
        <v>2098</v>
      </c>
      <c r="C34">
        <v>0</v>
      </c>
      <c r="D34">
        <v>0</v>
      </c>
      <c r="E34" t="s">
        <v>2099</v>
      </c>
    </row>
    <row r="35" spans="1:5" x14ac:dyDescent="0.2">
      <c r="A35" t="s">
        <v>2100</v>
      </c>
      <c r="B35" t="s">
        <v>2100</v>
      </c>
      <c r="C35">
        <v>0</v>
      </c>
      <c r="D35">
        <v>0</v>
      </c>
      <c r="E35" t="s">
        <v>2101</v>
      </c>
    </row>
    <row r="36" spans="1:5" x14ac:dyDescent="0.2">
      <c r="A36" t="s">
        <v>2102</v>
      </c>
      <c r="B36" t="s">
        <v>2102</v>
      </c>
      <c r="C36">
        <v>0</v>
      </c>
      <c r="D36">
        <v>0</v>
      </c>
      <c r="E36" t="s">
        <v>2103</v>
      </c>
    </row>
    <row r="37" spans="1:5" x14ac:dyDescent="0.2">
      <c r="A37" t="s">
        <v>2104</v>
      </c>
      <c r="B37" t="s">
        <v>2104</v>
      </c>
      <c r="C37">
        <v>0</v>
      </c>
      <c r="D37">
        <v>0</v>
      </c>
      <c r="E37" t="s">
        <v>2105</v>
      </c>
    </row>
    <row r="38" spans="1:5" x14ac:dyDescent="0.2">
      <c r="A38" t="s">
        <v>2106</v>
      </c>
      <c r="B38" t="s">
        <v>2106</v>
      </c>
      <c r="C38">
        <v>0</v>
      </c>
      <c r="D38">
        <v>0</v>
      </c>
      <c r="E38" t="s">
        <v>2107</v>
      </c>
    </row>
    <row r="39" spans="1:5" x14ac:dyDescent="0.2">
      <c r="A39" t="s">
        <v>2108</v>
      </c>
      <c r="B39" t="s">
        <v>2108</v>
      </c>
      <c r="C39">
        <v>0</v>
      </c>
      <c r="D39">
        <v>0</v>
      </c>
      <c r="E39" t="s">
        <v>2109</v>
      </c>
    </row>
    <row r="40" spans="1:5" x14ac:dyDescent="0.2">
      <c r="A40" t="s">
        <v>2110</v>
      </c>
      <c r="B40" t="s">
        <v>2110</v>
      </c>
      <c r="C40">
        <v>0</v>
      </c>
      <c r="D40">
        <v>0</v>
      </c>
      <c r="E40" t="s">
        <v>2111</v>
      </c>
    </row>
    <row r="41" spans="1:5" x14ac:dyDescent="0.2">
      <c r="A41" t="s">
        <v>2112</v>
      </c>
      <c r="B41" t="s">
        <v>113</v>
      </c>
      <c r="C41">
        <v>0</v>
      </c>
      <c r="D41">
        <v>0</v>
      </c>
      <c r="E41" t="s">
        <v>2113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0"/>
  <sheetViews>
    <sheetView workbookViewId="0"/>
  </sheetViews>
  <sheetFormatPr baseColWidth="10" defaultRowHeight="12.75" x14ac:dyDescent="0.2"/>
  <cols>
    <col min="1" max="1" width="12.7109375" customWidth="1"/>
  </cols>
  <sheetData>
    <row r="1" spans="1:9" ht="15" x14ac:dyDescent="0.25">
      <c r="A1" s="203"/>
      <c r="B1" s="203"/>
      <c r="C1" s="203"/>
      <c r="D1" s="505" t="s">
        <v>1642</v>
      </c>
      <c r="E1" s="505"/>
      <c r="F1" s="203"/>
      <c r="G1" s="203"/>
      <c r="H1" s="203"/>
      <c r="I1" s="203"/>
    </row>
    <row r="2" spans="1:9" ht="15" x14ac:dyDescent="0.25">
      <c r="A2" s="204" t="s">
        <v>1643</v>
      </c>
      <c r="B2" s="205" t="s">
        <v>1644</v>
      </c>
      <c r="C2" s="205" t="s">
        <v>1645</v>
      </c>
      <c r="E2" s="206"/>
      <c r="F2" s="207"/>
      <c r="G2" s="207"/>
      <c r="H2" s="203"/>
      <c r="I2" s="203"/>
    </row>
    <row r="3" spans="1:9" ht="15" x14ac:dyDescent="0.25">
      <c r="A3" s="208" t="s">
        <v>1646</v>
      </c>
      <c r="B3" s="209" t="s">
        <v>1647</v>
      </c>
      <c r="C3" s="209" t="s">
        <v>1647</v>
      </c>
      <c r="D3" s="203"/>
      <c r="E3" s="207"/>
      <c r="F3" s="210"/>
      <c r="G3" s="207"/>
      <c r="H3" s="203"/>
      <c r="I3" s="203"/>
    </row>
    <row r="4" spans="1:9" ht="15" x14ac:dyDescent="0.25">
      <c r="A4" s="211" t="s">
        <v>1648</v>
      </c>
      <c r="B4" s="212">
        <v>0</v>
      </c>
      <c r="C4" s="212">
        <v>-1</v>
      </c>
      <c r="D4" s="203"/>
      <c r="E4" s="207"/>
      <c r="F4" s="210"/>
      <c r="G4" s="207"/>
      <c r="H4" s="203"/>
      <c r="I4" s="203"/>
    </row>
    <row r="5" spans="1:9" ht="15" x14ac:dyDescent="0.25">
      <c r="A5" s="208" t="s">
        <v>1649</v>
      </c>
      <c r="B5" s="209" t="s">
        <v>1650</v>
      </c>
      <c r="C5" s="209" t="s">
        <v>1647</v>
      </c>
      <c r="D5" s="203"/>
      <c r="E5" s="207"/>
      <c r="F5" s="207"/>
      <c r="G5" s="207"/>
      <c r="H5" s="203"/>
      <c r="I5" s="203"/>
    </row>
    <row r="6" spans="1:9" ht="15" x14ac:dyDescent="0.25">
      <c r="A6" s="211" t="s">
        <v>1648</v>
      </c>
      <c r="B6" s="212">
        <v>0</v>
      </c>
      <c r="C6" s="212">
        <v>-1</v>
      </c>
      <c r="D6" s="203"/>
      <c r="E6" s="203"/>
      <c r="F6" s="203"/>
      <c r="G6" s="203"/>
      <c r="H6" s="203"/>
      <c r="I6" s="203"/>
    </row>
    <row r="7" spans="1:9" x14ac:dyDescent="0.2">
      <c r="A7" s="203"/>
      <c r="B7" s="203"/>
      <c r="C7" s="203"/>
      <c r="D7" s="203"/>
      <c r="E7" s="203"/>
      <c r="F7" s="203"/>
      <c r="G7" s="203"/>
      <c r="H7" s="203"/>
      <c r="I7" s="203"/>
    </row>
    <row r="8" spans="1:9" ht="15" x14ac:dyDescent="0.25">
      <c r="A8" s="203"/>
      <c r="B8" s="203"/>
      <c r="C8" s="203"/>
      <c r="D8" s="203" t="s">
        <v>1651</v>
      </c>
      <c r="E8" s="213" t="s">
        <v>1652</v>
      </c>
      <c r="F8" s="203"/>
      <c r="G8" s="214"/>
      <c r="H8" s="203"/>
      <c r="I8" s="213" t="s">
        <v>1653</v>
      </c>
    </row>
    <row r="9" spans="1:9" ht="15" x14ac:dyDescent="0.25">
      <c r="A9" s="213" t="s">
        <v>1654</v>
      </c>
      <c r="B9" s="203"/>
      <c r="C9" s="213" t="s">
        <v>1655</v>
      </c>
      <c r="D9" s="203" t="s">
        <v>1651</v>
      </c>
      <c r="E9" s="215" t="s">
        <v>1656</v>
      </c>
      <c r="F9" s="203"/>
      <c r="G9" s="216"/>
      <c r="H9" s="203"/>
      <c r="I9" s="215" t="s">
        <v>1657</v>
      </c>
    </row>
    <row r="10" spans="1:9" x14ac:dyDescent="0.2">
      <c r="A10" s="217" t="str">
        <f>_xll.TypeApproche()</f>
        <v/>
      </c>
      <c r="B10" s="203"/>
      <c r="C10" s="217"/>
      <c r="D10" s="203" t="s">
        <v>1651</v>
      </c>
      <c r="E10" s="218" t="s">
        <v>1658</v>
      </c>
      <c r="F10" s="203"/>
      <c r="G10" s="216"/>
      <c r="H10" s="203"/>
      <c r="I10" s="218" t="s">
        <v>1659</v>
      </c>
    </row>
    <row r="11" spans="1:9" x14ac:dyDescent="0.2">
      <c r="A11" s="218"/>
      <c r="B11" s="203"/>
      <c r="C11" s="218"/>
      <c r="D11" s="203" t="s">
        <v>1660</v>
      </c>
      <c r="E11" s="215" t="s">
        <v>1651</v>
      </c>
      <c r="F11" s="203"/>
      <c r="G11" s="216"/>
      <c r="H11" s="203"/>
      <c r="I11" s="203"/>
    </row>
    <row r="12" spans="1:9" x14ac:dyDescent="0.2">
      <c r="A12" s="203"/>
      <c r="B12" s="203"/>
      <c r="C12" s="203"/>
      <c r="D12" s="203"/>
      <c r="E12" s="203"/>
      <c r="F12" s="203"/>
      <c r="G12" s="216"/>
      <c r="H12" s="203"/>
      <c r="I12" s="203"/>
    </row>
    <row r="13" spans="1:9" x14ac:dyDescent="0.2">
      <c r="A13" s="203"/>
      <c r="B13" s="203"/>
      <c r="C13" s="203"/>
      <c r="D13" s="203"/>
      <c r="E13" s="203"/>
      <c r="F13" s="203"/>
      <c r="G13" s="216"/>
      <c r="H13" s="203"/>
      <c r="I13" s="203"/>
    </row>
    <row r="14" spans="1:9" x14ac:dyDescent="0.2">
      <c r="A14" s="207"/>
      <c r="B14" s="207"/>
      <c r="C14" s="207"/>
      <c r="D14" s="203"/>
      <c r="E14" s="203"/>
      <c r="F14" s="203"/>
      <c r="G14" s="216"/>
      <c r="H14" s="203"/>
      <c r="I14" s="203"/>
    </row>
    <row r="15" spans="1:9" ht="15" x14ac:dyDescent="0.25">
      <c r="A15" s="219"/>
      <c r="B15" s="207"/>
      <c r="C15" s="203"/>
      <c r="D15" s="203"/>
      <c r="E15" s="203"/>
      <c r="F15" s="203"/>
      <c r="G15" s="216"/>
      <c r="H15" s="203"/>
      <c r="I15" s="203"/>
    </row>
    <row r="16" spans="1:9" ht="15" x14ac:dyDescent="0.25">
      <c r="A16" s="219"/>
      <c r="B16" s="207"/>
      <c r="C16" s="203"/>
      <c r="D16" s="203"/>
      <c r="E16" s="203"/>
      <c r="F16" s="203"/>
      <c r="G16" s="216"/>
      <c r="H16" s="203"/>
      <c r="I16" s="203"/>
    </row>
    <row r="17" spans="1:9" ht="15" x14ac:dyDescent="0.25">
      <c r="A17" s="219"/>
      <c r="C17" s="203"/>
      <c r="D17" s="203"/>
      <c r="E17" s="203"/>
      <c r="F17" s="203"/>
      <c r="G17" s="216"/>
      <c r="H17" s="203"/>
      <c r="I17" s="203"/>
    </row>
    <row r="18" spans="1:9" ht="15" x14ac:dyDescent="0.25">
      <c r="A18" s="219"/>
      <c r="B18" s="207"/>
      <c r="C18" s="203"/>
      <c r="D18" s="203"/>
      <c r="E18" s="203"/>
      <c r="F18" s="203"/>
      <c r="G18" s="216"/>
      <c r="H18" s="203"/>
      <c r="I18" s="203"/>
    </row>
    <row r="19" spans="1:9" x14ac:dyDescent="0.2">
      <c r="A19" s="207"/>
      <c r="B19" s="207"/>
      <c r="C19" s="203"/>
      <c r="D19" s="203"/>
      <c r="E19" s="203"/>
      <c r="F19" s="203"/>
      <c r="G19" s="216"/>
      <c r="H19" s="203"/>
      <c r="I19" s="203"/>
    </row>
    <row r="20" spans="1:9" x14ac:dyDescent="0.2">
      <c r="A20" s="203"/>
      <c r="B20" s="203"/>
      <c r="C20" s="203"/>
      <c r="D20" s="203"/>
      <c r="E20" s="203"/>
      <c r="F20" s="203"/>
      <c r="G20" s="216"/>
      <c r="H20" s="203"/>
      <c r="I20" s="203"/>
    </row>
  </sheetData>
  <mergeCells count="1">
    <mergeCell ref="D1:E1"/>
  </mergeCells>
  <dataValidations count="1">
    <dataValidation type="list" allowBlank="1" showInputMessage="1" showErrorMessage="1" sqref="B3:C3 B5:C5" xr:uid="{00000000-0002-0000-0100-000000000000}">
      <formula1>TypePeriode_8_C10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14"/>
  <sheetViews>
    <sheetView workbookViewId="0">
      <selection activeCell="D2" sqref="D2"/>
    </sheetView>
  </sheetViews>
  <sheetFormatPr baseColWidth="10" defaultRowHeight="12.75" x14ac:dyDescent="0.2"/>
  <cols>
    <col min="1" max="1" width="24.5703125" customWidth="1"/>
    <col min="2" max="2" width="21.140625" customWidth="1"/>
    <col min="3" max="3" width="17.7109375" customWidth="1"/>
    <col min="4" max="4" width="19.7109375" customWidth="1"/>
  </cols>
  <sheetData>
    <row r="1" spans="1:4" x14ac:dyDescent="0.2">
      <c r="A1" s="220"/>
      <c r="B1" s="221"/>
      <c r="D1" s="222"/>
    </row>
    <row r="2" spans="1:4" x14ac:dyDescent="0.2">
      <c r="A2" s="223" t="str">
        <f>IFERROR('P2'!F6,"")</f>
        <v/>
      </c>
      <c r="B2" s="221"/>
      <c r="C2" s="228" t="s">
        <v>1647</v>
      </c>
      <c r="D2" s="274">
        <v>2024</v>
      </c>
    </row>
    <row r="3" spans="1:4" x14ac:dyDescent="0.2">
      <c r="A3" s="223" t="str">
        <f>IFERROR(CONCATENATE(,,'P2'!F7),"Société")</f>
        <v/>
      </c>
      <c r="B3" s="221"/>
      <c r="D3" s="222"/>
    </row>
    <row r="4" spans="1:4" x14ac:dyDescent="0.2">
      <c r="A4" s="223">
        <f>'P2'!F8</f>
        <v>0</v>
      </c>
      <c r="B4" s="221" t="s">
        <v>1661</v>
      </c>
      <c r="D4" s="222"/>
    </row>
    <row r="5" spans="1:4" x14ac:dyDescent="0.2">
      <c r="A5" s="223" t="str">
        <f>CONCATENATE('P2'!F9,'P2'!F11,'P2'!F10)</f>
        <v/>
      </c>
      <c r="B5" s="221"/>
      <c r="D5" s="222"/>
    </row>
    <row r="6" spans="1:4" x14ac:dyDescent="0.2">
      <c r="A6" s="223"/>
      <c r="B6" s="221"/>
      <c r="D6" s="222"/>
    </row>
    <row r="7" spans="1:4" x14ac:dyDescent="0.2">
      <c r="A7" s="223" t="s">
        <v>1651</v>
      </c>
      <c r="B7" s="221"/>
      <c r="D7" s="222"/>
    </row>
    <row r="8" spans="1:4" x14ac:dyDescent="0.2">
      <c r="A8" s="220"/>
      <c r="B8" s="221"/>
      <c r="D8" s="222"/>
    </row>
    <row r="9" spans="1:4" x14ac:dyDescent="0.2">
      <c r="A9" s="220"/>
      <c r="B9" s="221"/>
      <c r="D9" s="222"/>
    </row>
    <row r="10" spans="1:4" ht="15" x14ac:dyDescent="0.25">
      <c r="A10" s="262" t="s">
        <v>1662</v>
      </c>
      <c r="B10" s="263" t="s">
        <v>1663</v>
      </c>
      <c r="C10" s="264" t="s">
        <v>1662</v>
      </c>
      <c r="D10" s="263" t="s">
        <v>1663</v>
      </c>
    </row>
    <row r="11" spans="1:4" x14ac:dyDescent="0.2">
      <c r="A11" s="265" t="s">
        <v>1664</v>
      </c>
      <c r="B11" s="266">
        <f>VLOOKUP(D2,'P2'!F13:G57,2,0)</f>
        <v>45535</v>
      </c>
      <c r="C11" s="267" t="s">
        <v>1665</v>
      </c>
      <c r="D11" s="266">
        <f>VLOOKUP(D2,'P2'!F13:H57,3,0)</f>
        <v>45169</v>
      </c>
    </row>
    <row r="12" spans="1:4" ht="21.75" customHeight="1" x14ac:dyDescent="0.2">
      <c r="A12" s="268" t="s">
        <v>1666</v>
      </c>
      <c r="B12" s="269" t="s">
        <v>1714</v>
      </c>
      <c r="C12" s="270" t="s">
        <v>1667</v>
      </c>
      <c r="D12" s="269" t="s">
        <v>1659</v>
      </c>
    </row>
    <row r="13" spans="1:4" x14ac:dyDescent="0.2">
      <c r="A13" s="271" t="s">
        <v>1668</v>
      </c>
      <c r="B13" s="272" t="s">
        <v>1656</v>
      </c>
      <c r="C13" s="271" t="s">
        <v>1669</v>
      </c>
      <c r="D13" s="273"/>
    </row>
    <row r="14" spans="1:4" x14ac:dyDescent="0.2">
      <c r="A14" s="220"/>
      <c r="B14" s="221"/>
      <c r="D14" s="222"/>
    </row>
  </sheetData>
  <pageMargins left="0.7" right="0.7" top="0.75" bottom="0.75" header="0.3" footer="0.3"/>
  <pageSetup paperSize="9" orientation="portrait" horizontalDpi="360" verticalDpi="36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0000000}">
          <x14:formula1>
            <xm:f>'P2'!$F$14:$F$57</xm:f>
          </x14:formula1>
          <xm:sqref>D2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O60"/>
  <sheetViews>
    <sheetView zoomScale="90" zoomScaleNormal="90" workbookViewId="0">
      <selection activeCell="L52" sqref="L52"/>
    </sheetView>
  </sheetViews>
  <sheetFormatPr baseColWidth="10" defaultColWidth="11.42578125" defaultRowHeight="14.25" x14ac:dyDescent="0.2"/>
  <cols>
    <col min="1" max="1" width="11.42578125" style="249"/>
    <col min="2" max="2" width="48.28515625" style="86" bestFit="1" customWidth="1"/>
    <col min="3" max="3" width="5.28515625" style="463" hidden="1" customWidth="1"/>
    <col min="4" max="4" width="5.28515625" style="249" hidden="1" customWidth="1"/>
    <col min="5" max="5" width="15.85546875" style="86" customWidth="1"/>
    <col min="6" max="8" width="13.7109375" style="86" customWidth="1"/>
    <col min="9" max="9" width="1.7109375" style="109" customWidth="1"/>
    <col min="10" max="10" width="45.28515625" style="86" bestFit="1" customWidth="1"/>
    <col min="11" max="11" width="5.140625" style="249" hidden="1" customWidth="1"/>
    <col min="12" max="13" width="13.7109375" style="86" customWidth="1"/>
    <col min="14" max="16384" width="11.42578125" style="86"/>
  </cols>
  <sheetData>
    <row r="1" spans="1:15" ht="18" x14ac:dyDescent="0.25">
      <c r="B1" s="159" t="str">
        <f>Paramétrage!A2</f>
        <v/>
      </c>
      <c r="C1" s="462"/>
      <c r="D1" s="159"/>
    </row>
    <row r="4" spans="1:15" ht="20.25" x14ac:dyDescent="0.3">
      <c r="B4" s="509" t="str">
        <f>CONCATENATE("BILAN AU 31 AOUT ", Paramétrage!D2)</f>
        <v>BILAN AU 31 AOUT 2024</v>
      </c>
      <c r="C4" s="509"/>
      <c r="D4" s="509"/>
      <c r="E4" s="509"/>
      <c r="F4" s="509"/>
      <c r="G4" s="509"/>
      <c r="H4" s="509"/>
      <c r="I4" s="509"/>
      <c r="J4" s="509"/>
      <c r="K4" s="509"/>
      <c r="L4" s="509"/>
      <c r="M4" s="509"/>
    </row>
    <row r="5" spans="1:15" s="144" customFormat="1" ht="12.75" x14ac:dyDescent="0.2">
      <c r="B5" s="510" t="s">
        <v>0</v>
      </c>
      <c r="C5" s="510"/>
      <c r="D5" s="510"/>
      <c r="E5" s="510"/>
      <c r="F5" s="510"/>
      <c r="G5" s="510"/>
      <c r="H5" s="510"/>
      <c r="I5" s="510"/>
      <c r="J5" s="510"/>
      <c r="K5" s="510"/>
      <c r="L5" s="510"/>
      <c r="M5" s="510"/>
    </row>
    <row r="6" spans="1:15" ht="15" thickBot="1" x14ac:dyDescent="0.25"/>
    <row r="7" spans="1:15" s="23" customFormat="1" ht="4.5" customHeight="1" x14ac:dyDescent="0.2">
      <c r="A7" s="241"/>
      <c r="B7" s="145"/>
      <c r="C7" s="464"/>
      <c r="D7" s="26"/>
      <c r="E7" s="26"/>
      <c r="F7" s="26"/>
      <c r="G7" s="26"/>
      <c r="H7" s="146"/>
      <c r="I7" s="41"/>
      <c r="J7" s="145"/>
      <c r="K7" s="26"/>
      <c r="L7" s="26"/>
      <c r="M7" s="146"/>
    </row>
    <row r="8" spans="1:15" s="147" customFormat="1" ht="15.75" x14ac:dyDescent="0.25">
      <c r="B8" s="506" t="s">
        <v>1</v>
      </c>
      <c r="C8" s="507"/>
      <c r="D8" s="507"/>
      <c r="E8" s="507"/>
      <c r="F8" s="507"/>
      <c r="G8" s="507"/>
      <c r="H8" s="508"/>
      <c r="I8" s="54"/>
      <c r="J8" s="506" t="s">
        <v>2</v>
      </c>
      <c r="K8" s="507"/>
      <c r="L8" s="507"/>
      <c r="M8" s="508"/>
    </row>
    <row r="9" spans="1:15" s="147" customFormat="1" ht="4.5" customHeight="1" x14ac:dyDescent="0.25">
      <c r="B9" s="148"/>
      <c r="C9" s="465"/>
      <c r="D9" s="149"/>
      <c r="E9" s="149"/>
      <c r="F9" s="149"/>
      <c r="G9" s="149"/>
      <c r="H9" s="150"/>
      <c r="I9" s="54"/>
      <c r="J9" s="148"/>
      <c r="K9" s="149"/>
      <c r="L9" s="149"/>
      <c r="M9" s="150"/>
    </row>
    <row r="10" spans="1:15" s="132" customFormat="1" ht="15" x14ac:dyDescent="0.25">
      <c r="B10" s="151"/>
      <c r="C10" s="466"/>
      <c r="D10" s="492"/>
      <c r="E10" s="152"/>
      <c r="F10" s="162" t="s">
        <v>1636</v>
      </c>
      <c r="G10" s="93"/>
      <c r="H10" s="127" t="s">
        <v>1637</v>
      </c>
      <c r="I10" s="117"/>
      <c r="J10" s="151"/>
      <c r="K10" s="492"/>
      <c r="L10" s="163" t="s">
        <v>1636</v>
      </c>
      <c r="M10" s="127" t="s">
        <v>1637</v>
      </c>
    </row>
    <row r="11" spans="1:15" s="132" customFormat="1" ht="15" x14ac:dyDescent="0.25">
      <c r="B11" s="151"/>
      <c r="C11" s="466"/>
      <c r="D11" s="492"/>
      <c r="E11" s="118" t="s">
        <v>3</v>
      </c>
      <c r="F11" s="153" t="s">
        <v>4</v>
      </c>
      <c r="G11" s="154" t="s">
        <v>5</v>
      </c>
      <c r="H11" s="493"/>
      <c r="I11" s="117"/>
      <c r="J11" s="151"/>
      <c r="K11" s="492"/>
      <c r="L11" s="92"/>
      <c r="M11" s="493"/>
    </row>
    <row r="12" spans="1:15" ht="4.5" customHeight="1" x14ac:dyDescent="0.2">
      <c r="B12" s="155"/>
      <c r="C12" s="467"/>
      <c r="D12" s="459"/>
      <c r="E12" s="95"/>
      <c r="F12" s="96"/>
      <c r="G12" s="128"/>
      <c r="H12" s="98"/>
      <c r="J12" s="155"/>
      <c r="K12" s="459"/>
      <c r="L12" s="97"/>
      <c r="M12" s="98"/>
    </row>
    <row r="13" spans="1:15" ht="12.75" x14ac:dyDescent="0.2">
      <c r="B13" s="156"/>
      <c r="C13" s="471"/>
      <c r="D13" s="471"/>
      <c r="E13" s="442"/>
      <c r="F13" s="442"/>
      <c r="G13" s="442"/>
      <c r="H13" s="102"/>
      <c r="J13" s="156"/>
      <c r="K13" s="471"/>
      <c r="L13" s="101"/>
      <c r="M13" s="102"/>
    </row>
    <row r="14" spans="1:15" ht="12.75" x14ac:dyDescent="0.2">
      <c r="B14" s="428" t="s">
        <v>1730</v>
      </c>
      <c r="C14" s="471"/>
      <c r="D14" s="471"/>
      <c r="E14" s="430"/>
      <c r="F14" s="430"/>
      <c r="G14" s="430"/>
      <c r="H14" s="431"/>
      <c r="J14" s="428" t="s">
        <v>1741</v>
      </c>
      <c r="K14" s="471"/>
      <c r="L14" s="430"/>
      <c r="M14" s="431"/>
      <c r="O14" s="181"/>
    </row>
    <row r="15" spans="1:15" ht="12.75" x14ac:dyDescent="0.2">
      <c r="B15" s="428" t="s">
        <v>6</v>
      </c>
      <c r="C15" s="471"/>
      <c r="D15" s="471"/>
      <c r="E15" s="443"/>
      <c r="F15" s="443"/>
      <c r="G15" s="430"/>
      <c r="H15" s="431"/>
      <c r="I15" s="258"/>
      <c r="J15" s="432" t="s">
        <v>1742</v>
      </c>
      <c r="K15" s="475"/>
      <c r="L15" s="430"/>
      <c r="M15" s="431"/>
    </row>
    <row r="16" spans="1:15" s="249" customFormat="1" ht="12.75" x14ac:dyDescent="0.2">
      <c r="B16" s="426" t="s">
        <v>1716</v>
      </c>
      <c r="C16" s="471" t="s">
        <v>1829</v>
      </c>
      <c r="D16" s="471" t="s">
        <v>1856</v>
      </c>
      <c r="E16" s="444">
        <f>IFERROR(VLOOKUP(C16,'DétailRubriqueBilan N'!A:E,3,FALSE),0)</f>
        <v>0</v>
      </c>
      <c r="F16" s="444">
        <f>IFERROR(VLOOKUP(D16,'DétailRubriqueBilan N'!A:E,4,FALSE),0)</f>
        <v>0</v>
      </c>
      <c r="G16" s="275">
        <f>E16-F16</f>
        <v>0</v>
      </c>
      <c r="H16" s="276">
        <f>IFERROR(VLOOKUP(C16,'DétailRubriqueBilan N-1'!A:E,3,FALSE),0)+IFERROR(VLOOKUP(D16,'DétailRubriqueBilan N-1'!A:E,3,FALSE),0)</f>
        <v>0</v>
      </c>
      <c r="I16" s="258"/>
      <c r="J16" s="429" t="s">
        <v>1743</v>
      </c>
      <c r="K16" s="475" t="s">
        <v>1883</v>
      </c>
      <c r="L16" s="275">
        <f>IFERROR(VLOOKUP(K16,'DétailRubriqueBilan N'!A:E,4,FALSE),0)</f>
        <v>123004.86</v>
      </c>
      <c r="M16" s="276">
        <f>IFERROR(VLOOKUP(K16,'DétailRubriqueBilan N-1'!A:E,4,FALSE),0)</f>
        <v>113162.53</v>
      </c>
    </row>
    <row r="17" spans="2:13" s="249" customFormat="1" ht="12.75" x14ac:dyDescent="0.2">
      <c r="B17" s="426" t="s">
        <v>1717</v>
      </c>
      <c r="C17" s="471" t="s">
        <v>1830</v>
      </c>
      <c r="D17" s="471" t="s">
        <v>1857</v>
      </c>
      <c r="E17" s="444">
        <f>IFERROR(VLOOKUP(C17,'DétailRubriqueBilan N'!A:E,3,FALSE),0)</f>
        <v>0</v>
      </c>
      <c r="F17" s="444">
        <f>IFERROR(VLOOKUP(D17,'DétailRubriqueBilan N'!A:E,4,FALSE),0)</f>
        <v>0</v>
      </c>
      <c r="G17" s="275">
        <f t="shared" ref="G17:G21" si="0">E17-F17</f>
        <v>0</v>
      </c>
      <c r="H17" s="276">
        <f>IFERROR(VLOOKUP(C17,'DétailRubriqueBilan N-1'!A:E,3,FALSE),0)+IFERROR(VLOOKUP(D17,'DétailRubriqueBilan N-1'!A:E,3,FALSE),0)</f>
        <v>0</v>
      </c>
      <c r="I17" s="258"/>
      <c r="J17" s="429" t="s">
        <v>2006</v>
      </c>
      <c r="K17" s="475" t="s">
        <v>1884</v>
      </c>
      <c r="L17" s="275">
        <f>IFERROR(VLOOKUP(K17,'DétailRubriqueBilan N'!A:E,4,FALSE),0)</f>
        <v>0</v>
      </c>
      <c r="M17" s="276">
        <f>IFERROR(VLOOKUP(K17,'DétailRubriqueBilan N-1'!A:E,4,FALSE),0)</f>
        <v>0</v>
      </c>
    </row>
    <row r="18" spans="2:13" s="249" customFormat="1" ht="12.75" x14ac:dyDescent="0.2">
      <c r="B18" s="426" t="s">
        <v>1718</v>
      </c>
      <c r="C18" s="471" t="s">
        <v>1831</v>
      </c>
      <c r="D18" s="471" t="s">
        <v>1858</v>
      </c>
      <c r="E18" s="444">
        <f>IFERROR(VLOOKUP(C18,'DétailRubriqueBilan N'!A:E,3,FALSE),0)</f>
        <v>0</v>
      </c>
      <c r="F18" s="444">
        <f>IFERROR(VLOOKUP(D18,'DétailRubriqueBilan N'!A:E,4,FALSE),0)</f>
        <v>0</v>
      </c>
      <c r="G18" s="275">
        <f t="shared" si="0"/>
        <v>0</v>
      </c>
      <c r="H18" s="276">
        <f>IFERROR(VLOOKUP(C18,'DétailRubriqueBilan N-1'!A:E,3,FALSE),0)+IFERROR(VLOOKUP(D18,'DétailRubriqueBilan N-1'!A:E,3,FALSE),0)</f>
        <v>0</v>
      </c>
      <c r="I18" s="258"/>
      <c r="J18" s="432" t="s">
        <v>1744</v>
      </c>
      <c r="K18" s="475"/>
      <c r="L18" s="430"/>
      <c r="M18" s="431"/>
    </row>
    <row r="19" spans="2:13" s="249" customFormat="1" ht="25.5" x14ac:dyDescent="0.2">
      <c r="B19" s="427" t="s">
        <v>1719</v>
      </c>
      <c r="C19" s="472" t="s">
        <v>1832</v>
      </c>
      <c r="D19" s="472" t="s">
        <v>1859</v>
      </c>
      <c r="E19" s="275">
        <f>IFERROR(VLOOKUP(C19,'DétailRubriqueBilan N'!A:E,3,FALSE),0)</f>
        <v>0</v>
      </c>
      <c r="F19" s="275">
        <f>IFERROR(VLOOKUP(D19,'DétailRubriqueBilan N'!A:E,4,FALSE),0)</f>
        <v>0</v>
      </c>
      <c r="G19" s="275">
        <f t="shared" si="0"/>
        <v>0</v>
      </c>
      <c r="H19" s="276">
        <f>IFERROR(VLOOKUP(C19,'DétailRubriqueBilan N-1'!A:E,3,FALSE),0)+IFERROR(VLOOKUP(D19,'DétailRubriqueBilan N-1'!A:E,3,FALSE),0)</f>
        <v>0</v>
      </c>
      <c r="I19" s="258"/>
      <c r="J19" s="429" t="s">
        <v>1745</v>
      </c>
      <c r="K19" s="475" t="s">
        <v>1885</v>
      </c>
      <c r="L19" s="275">
        <f>IFERROR(VLOOKUP(K19,'DétailRubriqueBilan N'!A:E,4,FALSE),0)</f>
        <v>0</v>
      </c>
      <c r="M19" s="276">
        <f>IFERROR(VLOOKUP(K19,'DétailRubriqueBilan N-1'!A:E,4,FALSE),0)</f>
        <v>0</v>
      </c>
    </row>
    <row r="20" spans="2:13" s="249" customFormat="1" ht="22.5" x14ac:dyDescent="0.2">
      <c r="B20" s="427" t="s">
        <v>1720</v>
      </c>
      <c r="C20" s="472" t="s">
        <v>1833</v>
      </c>
      <c r="D20" s="472" t="s">
        <v>1860</v>
      </c>
      <c r="E20" s="444">
        <f>IFERROR(VLOOKUP(C20,'DétailRubriqueBilan N'!A:E,3,FALSE),0)</f>
        <v>0</v>
      </c>
      <c r="F20" s="444">
        <f>IFERROR(VLOOKUP(D20,'DétailRubriqueBilan N'!A:E,4,FALSE),0)</f>
        <v>0</v>
      </c>
      <c r="G20" s="275">
        <f t="shared" si="0"/>
        <v>0</v>
      </c>
      <c r="H20" s="276">
        <f>IFERROR(VLOOKUP(C20,'DétailRubriqueBilan N-1'!A:E,3,FALSE),0)+IFERROR(VLOOKUP(D20,'DétailRubriqueBilan N-1'!A:E,3,FALSE),0)</f>
        <v>0</v>
      </c>
      <c r="I20" s="258"/>
      <c r="J20" s="429" t="s">
        <v>2007</v>
      </c>
      <c r="K20" s="475" t="s">
        <v>1886</v>
      </c>
      <c r="L20" s="275">
        <f>IFERROR(VLOOKUP(K20,'DétailRubriqueBilan N'!A:E,4,FALSE),0)</f>
        <v>0</v>
      </c>
      <c r="M20" s="276">
        <f>IFERROR(VLOOKUP(K20,'DétailRubriqueBilan N-1'!A:E,4,FALSE),0)</f>
        <v>0</v>
      </c>
    </row>
    <row r="21" spans="2:13" s="249" customFormat="1" ht="12.75" x14ac:dyDescent="0.2">
      <c r="B21" s="426" t="s">
        <v>2002</v>
      </c>
      <c r="C21" s="471" t="s">
        <v>1834</v>
      </c>
      <c r="D21" s="471" t="s">
        <v>1861</v>
      </c>
      <c r="E21" s="444">
        <f>IFERROR(VLOOKUP(C21,'DétailRubriqueBilan N'!A:E,3,FALSE),0)</f>
        <v>0</v>
      </c>
      <c r="F21" s="444">
        <f>IFERROR(VLOOKUP(D21,'DétailRubriqueBilan N'!A:E,4,FALSE),0)</f>
        <v>0</v>
      </c>
      <c r="G21" s="275">
        <f t="shared" si="0"/>
        <v>0</v>
      </c>
      <c r="H21" s="276">
        <f>IFERROR(VLOOKUP(C21,'DétailRubriqueBilan N-1'!A:E,3,FALSE),0)+IFERROR(VLOOKUP(D21,'DétailRubriqueBilan N-1'!A:E,3,FALSE),0)</f>
        <v>0</v>
      </c>
      <c r="I21" s="258"/>
      <c r="J21" s="429" t="s">
        <v>1746</v>
      </c>
      <c r="K21" s="475" t="s">
        <v>1887</v>
      </c>
      <c r="L21" s="275">
        <f>IFERROR(VLOOKUP(K21,'DétailRubriqueBilan N'!A:E,4,FALSE),0)</f>
        <v>0</v>
      </c>
      <c r="M21" s="276">
        <f>IFERROR(VLOOKUP(K21,'DétailRubriqueBilan N-1'!A:E,4,FALSE),0)</f>
        <v>0</v>
      </c>
    </row>
    <row r="22" spans="2:13" s="249" customFormat="1" ht="12.75" x14ac:dyDescent="0.2">
      <c r="B22" s="426"/>
      <c r="C22" s="471"/>
      <c r="D22" s="471"/>
      <c r="E22" s="444"/>
      <c r="F22" s="444"/>
      <c r="G22" s="275"/>
      <c r="H22" s="276"/>
      <c r="I22" s="258"/>
      <c r="J22" s="432" t="s">
        <v>16</v>
      </c>
      <c r="K22" s="475"/>
      <c r="L22" s="430"/>
      <c r="M22" s="431"/>
    </row>
    <row r="23" spans="2:13" ht="12.75" x14ac:dyDescent="0.2">
      <c r="B23" s="428" t="s">
        <v>7</v>
      </c>
      <c r="C23" s="471"/>
      <c r="D23" s="471"/>
      <c r="E23" s="443"/>
      <c r="F23" s="443"/>
      <c r="G23" s="430"/>
      <c r="H23" s="431"/>
      <c r="I23" s="258"/>
      <c r="J23" s="429" t="s">
        <v>1747</v>
      </c>
      <c r="K23" s="475" t="s">
        <v>1888</v>
      </c>
      <c r="L23" s="275">
        <f>IFERROR(VLOOKUP(K23,'DétailRubriqueBilan N'!A:E,4,FALSE),0)</f>
        <v>0</v>
      </c>
      <c r="M23" s="276">
        <f>IFERROR(VLOOKUP(K23,'DétailRubriqueBilan N-1'!A:E,4,FALSE),0)</f>
        <v>0</v>
      </c>
    </row>
    <row r="24" spans="2:13" s="249" customFormat="1" ht="12.75" x14ac:dyDescent="0.2">
      <c r="B24" s="426" t="s">
        <v>1721</v>
      </c>
      <c r="C24" s="471" t="s">
        <v>1835</v>
      </c>
      <c r="D24" s="471" t="s">
        <v>1862</v>
      </c>
      <c r="E24" s="444">
        <f>IFERROR(VLOOKUP(C24,'DétailRubriqueBilan N'!A:E,3,FALSE),0)</f>
        <v>0</v>
      </c>
      <c r="F24" s="444">
        <f>IFERROR(VLOOKUP(D24,'DétailRubriqueBilan N'!A:E,4,FALSE),0)</f>
        <v>0</v>
      </c>
      <c r="G24" s="275">
        <f t="shared" ref="G24:G29" si="1">E24-F24</f>
        <v>0</v>
      </c>
      <c r="H24" s="276">
        <f>IFERROR(VLOOKUP(C24,'DétailRubriqueBilan N-1'!A:E,3,FALSE),0)+IFERROR(VLOOKUP(D24,'DétailRubriqueBilan N-1'!A:E,3,FALSE),0)</f>
        <v>0</v>
      </c>
      <c r="I24" s="258"/>
      <c r="J24" s="429" t="s">
        <v>1748</v>
      </c>
      <c r="K24" s="475" t="s">
        <v>1889</v>
      </c>
      <c r="L24" s="275">
        <f>IFERROR(VLOOKUP(K24,'DétailRubriqueBilan N'!A:E,4,FALSE),0)</f>
        <v>0</v>
      </c>
      <c r="M24" s="276">
        <f>IFERROR(VLOOKUP(K24,'DétailRubriqueBilan N-1'!A:E,4,FALSE),0)</f>
        <v>0</v>
      </c>
    </row>
    <row r="25" spans="2:13" s="249" customFormat="1" ht="12.75" x14ac:dyDescent="0.2">
      <c r="B25" s="426" t="s">
        <v>1722</v>
      </c>
      <c r="C25" s="471" t="s">
        <v>1836</v>
      </c>
      <c r="D25" s="471" t="s">
        <v>1863</v>
      </c>
      <c r="E25" s="444">
        <f>IFERROR(VLOOKUP(C25,'DétailRubriqueBilan N'!A:E,3,FALSE),0)</f>
        <v>0</v>
      </c>
      <c r="F25" s="444">
        <f>IFERROR(VLOOKUP(D25,'DétailRubriqueBilan N'!A:E,4,FALSE),0)</f>
        <v>0</v>
      </c>
      <c r="G25" s="275">
        <f t="shared" si="1"/>
        <v>0</v>
      </c>
      <c r="H25" s="276">
        <f>IFERROR(VLOOKUP(C25,'DétailRubriqueBilan N-1'!A:E,3,FALSE),0)+IFERROR(VLOOKUP(D25,'DétailRubriqueBilan N-1'!A:E,3,FALSE),0)</f>
        <v>0</v>
      </c>
      <c r="I25" s="258"/>
      <c r="J25" s="429" t="s">
        <v>1997</v>
      </c>
      <c r="K25" s="475" t="s">
        <v>1890</v>
      </c>
      <c r="L25" s="275">
        <f>IFERROR(VLOOKUP(K25,'DétailRubriqueBilan N'!A:E,4,FALSE),0)</f>
        <v>0</v>
      </c>
      <c r="M25" s="276">
        <f>IFERROR(VLOOKUP(K25,'DétailRubriqueBilan N-1'!A:E,4,FALSE),0)</f>
        <v>0</v>
      </c>
    </row>
    <row r="26" spans="2:13" s="249" customFormat="1" ht="12.75" x14ac:dyDescent="0.2">
      <c r="B26" s="426" t="s">
        <v>1723</v>
      </c>
      <c r="C26" s="471" t="s">
        <v>1837</v>
      </c>
      <c r="D26" s="471" t="s">
        <v>1864</v>
      </c>
      <c r="E26" s="444">
        <f>IFERROR(VLOOKUP(C26,'DétailRubriqueBilan N'!A:E,3,FALSE),0)</f>
        <v>0</v>
      </c>
      <c r="F26" s="444">
        <f>IFERROR(VLOOKUP(D26,'DétailRubriqueBilan N'!A:E,4,FALSE),0)</f>
        <v>0</v>
      </c>
      <c r="G26" s="275">
        <f t="shared" si="1"/>
        <v>0</v>
      </c>
      <c r="H26" s="276">
        <f>IFERROR(VLOOKUP(C26,'DétailRubriqueBilan N-1'!A:E,3,FALSE),0)+IFERROR(VLOOKUP(D26,'DétailRubriqueBilan N-1'!A:E,3,FALSE),0)</f>
        <v>0</v>
      </c>
      <c r="I26" s="258"/>
      <c r="J26" s="429" t="s">
        <v>17</v>
      </c>
      <c r="K26" s="475" t="s">
        <v>1891</v>
      </c>
      <c r="L26" s="275">
        <f>IFERROR(VLOOKUP(K26,'DétailRubriqueBilan N'!A:E,4,FALSE),0)</f>
        <v>0</v>
      </c>
      <c r="M26" s="276">
        <f>IFERROR(VLOOKUP(K26,'DétailRubriqueBilan N-1'!A:E,4,FALSE),0)</f>
        <v>0</v>
      </c>
    </row>
    <row r="27" spans="2:13" s="249" customFormat="1" ht="12.75" x14ac:dyDescent="0.2">
      <c r="B27" s="426" t="s">
        <v>1724</v>
      </c>
      <c r="C27" s="471" t="s">
        <v>1838</v>
      </c>
      <c r="D27" s="471" t="s">
        <v>1865</v>
      </c>
      <c r="E27" s="444">
        <f>IFERROR(VLOOKUP(C27,'DétailRubriqueBilan N'!A:E,3,FALSE),0)</f>
        <v>0</v>
      </c>
      <c r="F27" s="444">
        <f>IFERROR(VLOOKUP(D27,'DétailRubriqueBilan N'!A:E,4,FALSE),0)</f>
        <v>0</v>
      </c>
      <c r="G27" s="275">
        <f t="shared" si="1"/>
        <v>0</v>
      </c>
      <c r="H27" s="276">
        <f>IFERROR(VLOOKUP(C27,'DétailRubriqueBilan N-1'!A:E,3,FALSE),0)+IFERROR(VLOOKUP(D27,'DétailRubriqueBilan N-1'!A:E,3,FALSE),0)</f>
        <v>0</v>
      </c>
      <c r="I27" s="258"/>
      <c r="J27" s="429" t="s">
        <v>1749</v>
      </c>
      <c r="K27" s="475" t="s">
        <v>1892</v>
      </c>
      <c r="L27" s="275">
        <f>IFERROR(VLOOKUP(K27,'DétailRubriqueBilan N'!A:E,4,FALSE),0)</f>
        <v>3070.24</v>
      </c>
      <c r="M27" s="276">
        <f>IFERROR(VLOOKUP(K27,'DétailRubriqueBilan N-1'!A:E,4,FALSE),0)</f>
        <v>9842.33</v>
      </c>
    </row>
    <row r="28" spans="2:13" s="249" customFormat="1" ht="12.75" x14ac:dyDescent="0.2">
      <c r="B28" s="426" t="s">
        <v>2003</v>
      </c>
      <c r="C28" s="471" t="s">
        <v>1839</v>
      </c>
      <c r="D28" s="471" t="s">
        <v>1866</v>
      </c>
      <c r="E28" s="444">
        <f>IFERROR(VLOOKUP(C28,'DétailRubriqueBilan N'!A:E,3,FALSE),0)</f>
        <v>0</v>
      </c>
      <c r="F28" s="444">
        <f>IFERROR(VLOOKUP(D28,'DétailRubriqueBilan N'!A:E,4,FALSE),0)</f>
        <v>0</v>
      </c>
      <c r="G28" s="275">
        <f t="shared" si="1"/>
        <v>0</v>
      </c>
      <c r="H28" s="276">
        <f>IFERROR(VLOOKUP(C28,'DétailRubriqueBilan N-1'!A:E,3,FALSE),0)+IFERROR(VLOOKUP(D28,'DétailRubriqueBilan N-1'!A:E,3,FALSE),0)</f>
        <v>0</v>
      </c>
      <c r="I28" s="258"/>
      <c r="J28" s="429" t="s">
        <v>1750</v>
      </c>
      <c r="K28" s="475"/>
      <c r="L28" s="275">
        <f>SUM(L23:L27)+SUM(L19:L21)+SUM(L16:L17)</f>
        <v>126075.1</v>
      </c>
      <c r="M28" s="500">
        <f>SUM(M23:M27)+SUM(M19:M21)+SUM(M16:M17)</f>
        <v>123004.86</v>
      </c>
    </row>
    <row r="29" spans="2:13" s="249" customFormat="1" ht="12.75" x14ac:dyDescent="0.2">
      <c r="B29" s="426" t="s">
        <v>1725</v>
      </c>
      <c r="C29" s="471" t="s">
        <v>1840</v>
      </c>
      <c r="D29" s="471" t="s">
        <v>1867</v>
      </c>
      <c r="E29" s="444">
        <f>IFERROR(VLOOKUP(C29,'DétailRubriqueBilan N'!A:E,3,FALSE),0)</f>
        <v>0</v>
      </c>
      <c r="F29" s="444">
        <f>IFERROR(VLOOKUP(D29,'DétailRubriqueBilan N'!A:E,4,FALSE),0)</f>
        <v>0</v>
      </c>
      <c r="G29" s="275">
        <f t="shared" si="1"/>
        <v>0</v>
      </c>
      <c r="H29" s="276">
        <f>IFERROR(VLOOKUP(C29,'DétailRubriqueBilan N-1'!A:E,3,FALSE),0)+IFERROR(VLOOKUP(D29,'DétailRubriqueBilan N-1'!A:E,3,FALSE),0)</f>
        <v>0</v>
      </c>
      <c r="I29" s="258"/>
      <c r="J29" s="259"/>
      <c r="K29" s="475"/>
      <c r="L29" s="275"/>
      <c r="M29" s="276"/>
    </row>
    <row r="30" spans="2:13" ht="12.75" x14ac:dyDescent="0.2">
      <c r="B30" s="156"/>
      <c r="C30" s="471"/>
      <c r="D30" s="471"/>
      <c r="E30" s="444"/>
      <c r="F30" s="444"/>
      <c r="G30" s="275"/>
      <c r="H30" s="276"/>
      <c r="I30" s="258"/>
      <c r="J30" s="429" t="s">
        <v>1751</v>
      </c>
      <c r="K30" s="475" t="s">
        <v>1893</v>
      </c>
      <c r="L30" s="275">
        <f>IFERROR(VLOOKUP(K30,'DétailRubriqueBilan N'!A:E,4,FALSE),0)</f>
        <v>0</v>
      </c>
      <c r="M30" s="276">
        <f>IFERROR(VLOOKUP(K30,'DétailRubriqueBilan N-1'!A:E,4,FALSE),0)</f>
        <v>0</v>
      </c>
    </row>
    <row r="31" spans="2:13" ht="12.75" x14ac:dyDescent="0.2">
      <c r="B31" s="428" t="s">
        <v>8</v>
      </c>
      <c r="C31" s="471"/>
      <c r="D31" s="471"/>
      <c r="E31" s="443"/>
      <c r="F31" s="443"/>
      <c r="G31" s="430"/>
      <c r="H31" s="431"/>
      <c r="I31" s="258"/>
      <c r="J31" s="259" t="s">
        <v>18</v>
      </c>
      <c r="K31" s="475" t="s">
        <v>1894</v>
      </c>
      <c r="L31" s="275">
        <f>IFERROR(VLOOKUP(K31,'DétailRubriqueBilan N'!A:E,4,FALSE),0)</f>
        <v>0</v>
      </c>
      <c r="M31" s="276">
        <f>IFERROR(VLOOKUP(K31,'DétailRubriqueBilan N-1'!A:E,4,FALSE),0)</f>
        <v>0</v>
      </c>
    </row>
    <row r="32" spans="2:13" s="249" customFormat="1" ht="12.75" x14ac:dyDescent="0.2">
      <c r="B32" s="426" t="s">
        <v>1726</v>
      </c>
      <c r="C32" s="471" t="s">
        <v>1841</v>
      </c>
      <c r="D32" s="471" t="s">
        <v>1868</v>
      </c>
      <c r="E32" s="444">
        <f>IFERROR(VLOOKUP(C32,'DétailRubriqueBilan N'!A:E,3,FALSE),0)</f>
        <v>25</v>
      </c>
      <c r="F32" s="444">
        <f>IFERROR(VLOOKUP(D32,'DétailRubriqueBilan N'!A:E,4,FALSE),0)</f>
        <v>0</v>
      </c>
      <c r="G32" s="275">
        <f t="shared" ref="G32:G35" si="2">E32-F32</f>
        <v>25</v>
      </c>
      <c r="H32" s="276">
        <f>IFERROR(VLOOKUP(C32,'DétailRubriqueBilan N-1'!A:E,3,FALSE),0)+IFERROR(VLOOKUP(D32,'DétailRubriqueBilan N-1'!A:E,3,FALSE),0)</f>
        <v>25</v>
      </c>
      <c r="I32" s="258"/>
      <c r="J32" s="429" t="s">
        <v>1752</v>
      </c>
      <c r="K32" s="475" t="s">
        <v>1895</v>
      </c>
      <c r="L32" s="275">
        <f>IFERROR(VLOOKUP(K32,'DétailRubriqueBilan N'!A:E,4,FALSE),0)</f>
        <v>0</v>
      </c>
      <c r="M32" s="276">
        <f>IFERROR(VLOOKUP(K32,'DétailRubriqueBilan N-1'!A:E,4,FALSE),0)</f>
        <v>0</v>
      </c>
    </row>
    <row r="33" spans="2:13" s="249" customFormat="1" ht="12.75" x14ac:dyDescent="0.2">
      <c r="B33" s="426" t="s">
        <v>1727</v>
      </c>
      <c r="C33" s="471" t="s">
        <v>1842</v>
      </c>
      <c r="D33" s="471" t="s">
        <v>1869</v>
      </c>
      <c r="E33" s="444">
        <f>IFERROR(VLOOKUP(C33,'DétailRubriqueBilan N'!A:E,3,FALSE),0)</f>
        <v>0</v>
      </c>
      <c r="F33" s="444">
        <f>IFERROR(VLOOKUP(D33,'DétailRubriqueBilan N'!A:E,4,FALSE),0)</f>
        <v>0</v>
      </c>
      <c r="G33" s="275">
        <f t="shared" si="2"/>
        <v>0</v>
      </c>
      <c r="H33" s="276">
        <f>IFERROR(VLOOKUP(C33,'DétailRubriqueBilan N-1'!A:E,3,FALSE),0)+IFERROR(VLOOKUP(D33,'DétailRubriqueBilan N-1'!A:E,3,FALSE),0)</f>
        <v>0</v>
      </c>
      <c r="I33" s="258"/>
      <c r="J33" s="452" t="s">
        <v>1736</v>
      </c>
      <c r="K33" s="473"/>
      <c r="L33" s="454">
        <f>SUM(L30:L32)+L28</f>
        <v>126075.1</v>
      </c>
      <c r="M33" s="488">
        <f>SUM(M30:M32)+M28</f>
        <v>123004.86</v>
      </c>
    </row>
    <row r="34" spans="2:13" ht="12.75" x14ac:dyDescent="0.2">
      <c r="B34" s="426" t="s">
        <v>1728</v>
      </c>
      <c r="C34" s="471" t="s">
        <v>1843</v>
      </c>
      <c r="D34" s="471" t="s">
        <v>1870</v>
      </c>
      <c r="E34" s="444">
        <f>IFERROR(VLOOKUP(C34,'DétailRubriqueBilan N'!A:E,3,FALSE),0)</f>
        <v>0</v>
      </c>
      <c r="F34" s="444">
        <f>IFERROR(VLOOKUP(D34,'DétailRubriqueBilan N'!A:E,4,FALSE),0)</f>
        <v>0</v>
      </c>
      <c r="G34" s="275">
        <f t="shared" si="2"/>
        <v>0</v>
      </c>
      <c r="H34" s="276">
        <f>IFERROR(VLOOKUP(C34,'DétailRubriqueBilan N-1'!A:E,3,FALSE),0)+IFERROR(VLOOKUP(D34,'DétailRubriqueBilan N-1'!A:E,3,FALSE),0)</f>
        <v>0</v>
      </c>
      <c r="I34" s="258"/>
      <c r="J34" s="432" t="s">
        <v>1753</v>
      </c>
      <c r="K34" s="475"/>
      <c r="L34" s="430"/>
      <c r="M34" s="431"/>
    </row>
    <row r="35" spans="2:13" s="249" customFormat="1" ht="12.75" x14ac:dyDescent="0.2">
      <c r="B35" s="426" t="s">
        <v>1729</v>
      </c>
      <c r="C35" s="471" t="s">
        <v>1844</v>
      </c>
      <c r="D35" s="471" t="s">
        <v>1871</v>
      </c>
      <c r="E35" s="444">
        <f>IFERROR(VLOOKUP(C35,'DétailRubriqueBilan N'!A:E,3,FALSE),0)</f>
        <v>0</v>
      </c>
      <c r="F35" s="444">
        <f>IFERROR(VLOOKUP(D35,'DétailRubriqueBilan N'!A:E,4,FALSE),0)</f>
        <v>0</v>
      </c>
      <c r="G35" s="275">
        <f t="shared" si="2"/>
        <v>0</v>
      </c>
      <c r="H35" s="276">
        <f>IFERROR(VLOOKUP(C35,'DétailRubriqueBilan N-1'!A:E,3,FALSE),0)+IFERROR(VLOOKUP(D35,'DétailRubriqueBilan N-1'!A:E,3,FALSE),0)</f>
        <v>0</v>
      </c>
      <c r="I35" s="258"/>
      <c r="J35" s="429" t="s">
        <v>1754</v>
      </c>
      <c r="K35" s="475" t="s">
        <v>1896</v>
      </c>
      <c r="L35" s="275">
        <f>IFERROR(VLOOKUP(K35,'DétailRubriqueBilan N'!A:E,4,FALSE),0)</f>
        <v>0</v>
      </c>
      <c r="M35" s="276">
        <f>IFERROR(VLOOKUP(K35,'DétailRubriqueBilan N-1'!A:E,4,FALSE),0)</f>
        <v>0</v>
      </c>
    </row>
    <row r="36" spans="2:13" ht="12.75" x14ac:dyDescent="0.2">
      <c r="B36" s="156"/>
      <c r="C36" s="471"/>
      <c r="D36" s="471"/>
      <c r="E36" s="445"/>
      <c r="F36" s="445"/>
      <c r="G36" s="447"/>
      <c r="H36" s="276"/>
      <c r="I36" s="258"/>
      <c r="J36" s="429" t="s">
        <v>1755</v>
      </c>
      <c r="K36" s="475" t="s">
        <v>1897</v>
      </c>
      <c r="L36" s="275">
        <f>IFERROR(VLOOKUP(K36,'DétailRubriqueBilan N'!A:E,4,FALSE),0)</f>
        <v>0</v>
      </c>
      <c r="M36" s="276">
        <f>IFERROR(VLOOKUP(K36,'DétailRubriqueBilan N-1'!A:E,4,FALSE),0)</f>
        <v>0</v>
      </c>
    </row>
    <row r="37" spans="2:13" ht="12.75" x14ac:dyDescent="0.2">
      <c r="B37" s="452" t="s">
        <v>1736</v>
      </c>
      <c r="C37" s="473"/>
      <c r="D37" s="473"/>
      <c r="E37" s="453">
        <f>SUM(E32:E35)+SUM(E24:E29)+SUM(E16:E21)</f>
        <v>25</v>
      </c>
      <c r="F37" s="453">
        <f t="shared" ref="F37:H37" si="3">SUM(F32:F35)+SUM(F24:F29)+SUM(F16:F21)</f>
        <v>0</v>
      </c>
      <c r="G37" s="453">
        <f t="shared" si="3"/>
        <v>25</v>
      </c>
      <c r="H37" s="502">
        <f t="shared" si="3"/>
        <v>25</v>
      </c>
      <c r="I37" s="258"/>
      <c r="J37" s="452" t="s">
        <v>1737</v>
      </c>
      <c r="K37" s="473"/>
      <c r="L37" s="454">
        <f>SUM(L35:L36)</f>
        <v>0</v>
      </c>
      <c r="M37" s="455">
        <f>SUM(M35:M36)</f>
        <v>0</v>
      </c>
    </row>
    <row r="38" spans="2:13" ht="12.75" x14ac:dyDescent="0.2">
      <c r="B38" s="156"/>
      <c r="C38" s="471"/>
      <c r="D38" s="471"/>
      <c r="E38" s="448"/>
      <c r="F38" s="448"/>
      <c r="G38" s="449"/>
      <c r="H38" s="276"/>
      <c r="I38" s="258"/>
      <c r="J38" s="432" t="s">
        <v>1756</v>
      </c>
      <c r="K38" s="475"/>
      <c r="L38" s="430"/>
      <c r="M38" s="431"/>
    </row>
    <row r="39" spans="2:13" ht="12.75" x14ac:dyDescent="0.2">
      <c r="B39" s="428" t="s">
        <v>1731</v>
      </c>
      <c r="C39" s="471"/>
      <c r="D39" s="471"/>
      <c r="E39" s="443"/>
      <c r="F39" s="443"/>
      <c r="G39" s="430"/>
      <c r="H39" s="431"/>
      <c r="I39" s="258"/>
      <c r="J39" s="259" t="s">
        <v>19</v>
      </c>
      <c r="K39" s="475" t="s">
        <v>1898</v>
      </c>
      <c r="L39" s="275">
        <f>IFERROR(VLOOKUP(K39,'DétailRubriqueBilan N'!A:E,4,FALSE),0)</f>
        <v>0</v>
      </c>
      <c r="M39" s="276">
        <f>IFERROR(VLOOKUP(K39,'DétailRubriqueBilan N-1'!A:E,4,FALSE),0)</f>
        <v>0</v>
      </c>
    </row>
    <row r="40" spans="2:13" ht="12.75" x14ac:dyDescent="0.2">
      <c r="B40" s="426" t="s">
        <v>1732</v>
      </c>
      <c r="C40" s="471" t="s">
        <v>1845</v>
      </c>
      <c r="D40" s="471" t="s">
        <v>1872</v>
      </c>
      <c r="E40" s="444">
        <f>IFERROR(VLOOKUP(C40,'DétailRubriqueBilan N'!A:E,3,FALSE),0)</f>
        <v>0</v>
      </c>
      <c r="F40" s="444">
        <f>IFERROR(VLOOKUP(D40,'DétailRubriqueBilan N'!A:E,4,FALSE),0)</f>
        <v>0</v>
      </c>
      <c r="G40" s="275">
        <f t="shared" ref="G40" si="4">E40-F40</f>
        <v>0</v>
      </c>
      <c r="H40" s="276">
        <f>IFERROR(VLOOKUP(C40,'DétailRubriqueBilan N-1'!A:E,3,FALSE),0)+IFERROR(VLOOKUP(D40,'DétailRubriqueBilan N-1'!A:E,3,FALSE),0)</f>
        <v>0</v>
      </c>
      <c r="I40" s="258"/>
      <c r="J40" s="259" t="s">
        <v>20</v>
      </c>
      <c r="K40" s="475" t="s">
        <v>1899</v>
      </c>
      <c r="L40" s="275">
        <f>IFERROR(VLOOKUP(K40,'DétailRubriqueBilan N'!A:E,4,FALSE),0)</f>
        <v>0</v>
      </c>
      <c r="M40" s="276">
        <f>IFERROR(VLOOKUP(K40,'DétailRubriqueBilan N-1'!A:E,4,FALSE),0)</f>
        <v>0</v>
      </c>
    </row>
    <row r="41" spans="2:13" ht="12.75" x14ac:dyDescent="0.2">
      <c r="B41" s="426" t="s">
        <v>1733</v>
      </c>
      <c r="C41" s="471"/>
      <c r="D41" s="471"/>
      <c r="E41" s="443"/>
      <c r="F41" s="443"/>
      <c r="G41" s="430"/>
      <c r="H41" s="431"/>
      <c r="I41" s="258"/>
      <c r="J41" s="452" t="s">
        <v>1757</v>
      </c>
      <c r="K41" s="473"/>
      <c r="L41" s="454">
        <f>SUM(L39:L40)</f>
        <v>0</v>
      </c>
      <c r="M41" s="455">
        <f>SUM(M39:M40)</f>
        <v>0</v>
      </c>
    </row>
    <row r="42" spans="2:13" ht="12.75" x14ac:dyDescent="0.2">
      <c r="B42" s="426" t="s">
        <v>1734</v>
      </c>
      <c r="C42" s="471" t="s">
        <v>1846</v>
      </c>
      <c r="D42" s="471" t="s">
        <v>1873</v>
      </c>
      <c r="E42" s="444">
        <f>IFERROR(VLOOKUP(C42,'DétailRubriqueBilan N'!A:E,3,FALSE),0)</f>
        <v>0</v>
      </c>
      <c r="F42" s="444">
        <f>IFERROR(VLOOKUP(D42,'DétailRubriqueBilan N'!A:E,4,FALSE),0)</f>
        <v>0</v>
      </c>
      <c r="G42" s="275">
        <f t="shared" ref="G42:G48" si="5">E42-F42</f>
        <v>0</v>
      </c>
      <c r="H42" s="276">
        <f>IFERROR(VLOOKUP(C42,'DétailRubriqueBilan N-1'!A:E,3,FALSE),0)+IFERROR(VLOOKUP(D42,'DétailRubriqueBilan N-1'!A:E,3,FALSE),0)</f>
        <v>0</v>
      </c>
      <c r="I42" s="258"/>
      <c r="J42" s="432" t="s">
        <v>1758</v>
      </c>
      <c r="K42" s="475"/>
      <c r="L42" s="430"/>
      <c r="M42" s="431"/>
    </row>
    <row r="43" spans="2:13" ht="12.75" x14ac:dyDescent="0.2">
      <c r="B43" s="426" t="s">
        <v>1735</v>
      </c>
      <c r="C43" s="471" t="s">
        <v>1847</v>
      </c>
      <c r="D43" s="471" t="s">
        <v>1874</v>
      </c>
      <c r="E43" s="444">
        <f>IFERROR(VLOOKUP(C43,'DétailRubriqueBilan N'!A:E,3,FALSE),0)</f>
        <v>0</v>
      </c>
      <c r="F43" s="444">
        <f>IFERROR(VLOOKUP(D43,'DétailRubriqueBilan N'!A:E,4,FALSE),0)</f>
        <v>0</v>
      </c>
      <c r="G43" s="275">
        <f t="shared" si="5"/>
        <v>0</v>
      </c>
      <c r="H43" s="276">
        <f>IFERROR(VLOOKUP(C43,'DétailRubriqueBilan N-1'!A:E,3,FALSE),0)+IFERROR(VLOOKUP(D43,'DétailRubriqueBilan N-1'!A:E,3,FALSE),0)</f>
        <v>0</v>
      </c>
      <c r="I43" s="258"/>
      <c r="J43" s="429" t="s">
        <v>1759</v>
      </c>
      <c r="K43" s="475" t="s">
        <v>1900</v>
      </c>
      <c r="L43" s="275">
        <f>IFERROR(VLOOKUP(K43,'DétailRubriqueBilan N'!A:E,4,FALSE),0)</f>
        <v>0</v>
      </c>
      <c r="M43" s="276">
        <f>IFERROR(VLOOKUP(K43,'DétailRubriqueBilan N-1'!A:E,4,FALSE),0)</f>
        <v>0</v>
      </c>
    </row>
    <row r="44" spans="2:13" ht="12.75" x14ac:dyDescent="0.2">
      <c r="B44" s="426" t="s">
        <v>1996</v>
      </c>
      <c r="C44" s="471" t="s">
        <v>1848</v>
      </c>
      <c r="D44" s="471" t="s">
        <v>1875</v>
      </c>
      <c r="E44" s="444">
        <f>IFERROR(VLOOKUP(C44,'DétailRubriqueBilan N'!A:E,3,FALSE),0)</f>
        <v>1117.3800000000001</v>
      </c>
      <c r="F44" s="444">
        <f>IFERROR(VLOOKUP(D44,'DétailRubriqueBilan N'!A:E,4,FALSE),0)</f>
        <v>0</v>
      </c>
      <c r="G44" s="275">
        <f t="shared" si="5"/>
        <v>1117.3800000000001</v>
      </c>
      <c r="H44" s="276">
        <f>IFERROR(VLOOKUP(C44,'DétailRubriqueBilan N-1'!A:E,3,FALSE),0)+IFERROR(VLOOKUP(D44,'DétailRubriqueBilan N-1'!A:E,3,FALSE),0)</f>
        <v>1259.5999999999999</v>
      </c>
      <c r="I44" s="258"/>
      <c r="J44" s="429" t="s">
        <v>1760</v>
      </c>
      <c r="K44" s="475" t="s">
        <v>1901</v>
      </c>
      <c r="L44" s="275">
        <f>IFERROR(VLOOKUP(K44,'DétailRubriqueBilan N'!A:E,4,FALSE),0)</f>
        <v>0</v>
      </c>
      <c r="M44" s="276">
        <f>IFERROR(VLOOKUP(K44,'DétailRubriqueBilan N-1'!A:E,4,FALSE),0)</f>
        <v>0</v>
      </c>
    </row>
    <row r="45" spans="2:13" ht="12.75" x14ac:dyDescent="0.2">
      <c r="B45" s="156" t="s">
        <v>11</v>
      </c>
      <c r="C45" s="471" t="s">
        <v>1849</v>
      </c>
      <c r="D45" s="471" t="s">
        <v>1876</v>
      </c>
      <c r="E45" s="444">
        <f>IFERROR(VLOOKUP(C45,'DétailRubriqueBilan N'!A:E,3,FALSE),0)</f>
        <v>0</v>
      </c>
      <c r="F45" s="444">
        <f>IFERROR(VLOOKUP(D45,'DétailRubriqueBilan N'!A:E,4,FALSE),0)</f>
        <v>0</v>
      </c>
      <c r="G45" s="275">
        <f t="shared" si="5"/>
        <v>0</v>
      </c>
      <c r="H45" s="276">
        <f>IFERROR(VLOOKUP(C45,'DétailRubriqueBilan N-1'!A:E,3,FALSE),0)+IFERROR(VLOOKUP(D45,'DétailRubriqueBilan N-1'!A:E,3,FALSE),0)</f>
        <v>0</v>
      </c>
      <c r="I45" s="258"/>
      <c r="J45" s="429" t="s">
        <v>1761</v>
      </c>
      <c r="K45" s="475" t="s">
        <v>1902</v>
      </c>
      <c r="L45" s="275">
        <f>IFERROR(VLOOKUP(K45,'DétailRubriqueBilan N'!A:E,4,FALSE),0)</f>
        <v>0</v>
      </c>
      <c r="M45" s="276">
        <f>IFERROR(VLOOKUP(K45,'DétailRubriqueBilan N-1'!A:E,4,FALSE),0)</f>
        <v>0</v>
      </c>
    </row>
    <row r="46" spans="2:13" ht="12.75" x14ac:dyDescent="0.2">
      <c r="B46" s="426" t="s">
        <v>2020</v>
      </c>
      <c r="C46" s="471" t="s">
        <v>1850</v>
      </c>
      <c r="D46" s="471" t="s">
        <v>1877</v>
      </c>
      <c r="E46" s="444">
        <f>IFERROR(VLOOKUP(C46,'DétailRubriqueBilan N'!A:E,3,FALSE),0)</f>
        <v>0</v>
      </c>
      <c r="F46" s="444">
        <f>IFERROR(VLOOKUP(D46,'DétailRubriqueBilan N'!A:E,4,FALSE),0)</f>
        <v>0</v>
      </c>
      <c r="G46" s="275">
        <f t="shared" si="5"/>
        <v>0</v>
      </c>
      <c r="H46" s="276">
        <f>IFERROR(VLOOKUP(C46,'DétailRubriqueBilan N-1'!A:E,3,FALSE),0)+IFERROR(VLOOKUP(D46,'DétailRubriqueBilan N-1'!A:E,3,FALSE),0)</f>
        <v>0</v>
      </c>
      <c r="I46" s="258"/>
      <c r="J46" s="429" t="s">
        <v>1762</v>
      </c>
      <c r="K46" s="475" t="s">
        <v>1903</v>
      </c>
      <c r="L46" s="275">
        <f>IFERROR(VLOOKUP(K46,'DétailRubriqueBilan N'!A:E,4,FALSE),0)</f>
        <v>0</v>
      </c>
      <c r="M46" s="276">
        <f>IFERROR(VLOOKUP(K46,'DétailRubriqueBilan N-1'!A:E,4,FALSE),0)</f>
        <v>0</v>
      </c>
    </row>
    <row r="47" spans="2:13" ht="12.75" x14ac:dyDescent="0.2">
      <c r="B47" s="156" t="s">
        <v>12</v>
      </c>
      <c r="C47" s="471" t="s">
        <v>1851</v>
      </c>
      <c r="D47" s="471" t="s">
        <v>1878</v>
      </c>
      <c r="E47" s="444">
        <f>IFERROR(VLOOKUP(C47,'DétailRubriqueBilan N'!A:E,3,FALSE),0)</f>
        <v>128037.99</v>
      </c>
      <c r="F47" s="444">
        <f>IFERROR(VLOOKUP(D47,'DétailRubriqueBilan N'!A:E,4,FALSE),0)</f>
        <v>0</v>
      </c>
      <c r="G47" s="275">
        <f t="shared" si="5"/>
        <v>128037.99</v>
      </c>
      <c r="H47" s="276">
        <f>IFERROR(VLOOKUP(C47,'DétailRubriqueBilan N-1'!A:E,3,FALSE),0)+IFERROR(VLOOKUP(D47,'DétailRubriqueBilan N-1'!A:E,3,FALSE),0)</f>
        <v>140773.26</v>
      </c>
      <c r="I47" s="258"/>
      <c r="J47" s="429" t="s">
        <v>1763</v>
      </c>
      <c r="K47" s="475" t="s">
        <v>1904</v>
      </c>
      <c r="L47" s="275">
        <f>IFERROR(VLOOKUP(K47,'DétailRubriqueBilan N'!A:E,4,FALSE),0)</f>
        <v>0</v>
      </c>
      <c r="M47" s="276">
        <f>IFERROR(VLOOKUP(K47,'DétailRubriqueBilan N-1'!A:E,4,FALSE),0)</f>
        <v>0</v>
      </c>
    </row>
    <row r="48" spans="2:13" s="249" customFormat="1" ht="12.75" x14ac:dyDescent="0.2">
      <c r="B48" s="426" t="s">
        <v>13</v>
      </c>
      <c r="C48" s="471" t="s">
        <v>1852</v>
      </c>
      <c r="D48" s="471" t="s">
        <v>1879</v>
      </c>
      <c r="E48" s="444">
        <f>IFERROR(VLOOKUP(C48,'DétailRubriqueBilan N'!A:E,3,FALSE),0)</f>
        <v>0</v>
      </c>
      <c r="F48" s="444">
        <f>IFERROR(VLOOKUP(D48,'DétailRubriqueBilan N'!A:E,4,FALSE),0)</f>
        <v>0</v>
      </c>
      <c r="G48" s="275">
        <f t="shared" si="5"/>
        <v>0</v>
      </c>
      <c r="H48" s="276">
        <f>IFERROR(VLOOKUP(C48,'DétailRubriqueBilan N-1'!A:E,3,FALSE),0)+IFERROR(VLOOKUP(D48,'DétailRubriqueBilan N-1'!A:E,3,FALSE),0)</f>
        <v>0</v>
      </c>
      <c r="I48" s="258"/>
      <c r="J48" s="429" t="s">
        <v>1764</v>
      </c>
      <c r="K48" s="475" t="s">
        <v>1905</v>
      </c>
      <c r="L48" s="275">
        <f>IFERROR(VLOOKUP(K48,'DétailRubriqueBilan N'!A:E,4,FALSE),0)</f>
        <v>0</v>
      </c>
      <c r="M48" s="276">
        <f>IFERROR(VLOOKUP(K48,'DétailRubriqueBilan N-1'!A:E,4,FALSE),0)</f>
        <v>0</v>
      </c>
    </row>
    <row r="49" spans="2:13" ht="12.75" x14ac:dyDescent="0.2">
      <c r="B49" s="156"/>
      <c r="C49" s="471"/>
      <c r="D49" s="471"/>
      <c r="E49" s="445"/>
      <c r="F49" s="445"/>
      <c r="G49" s="447"/>
      <c r="H49" s="276"/>
      <c r="I49" s="258"/>
      <c r="J49" s="429" t="s">
        <v>1765</v>
      </c>
      <c r="K49" s="475" t="s">
        <v>1906</v>
      </c>
      <c r="L49" s="275">
        <f>IFERROR(VLOOKUP(K49,'DétailRubriqueBilan N'!A:E,4,FALSE),0)</f>
        <v>0</v>
      </c>
      <c r="M49" s="276">
        <f>IFERROR(VLOOKUP(K49,'DétailRubriqueBilan N-1'!A:E,4,FALSE),0)</f>
        <v>0</v>
      </c>
    </row>
    <row r="50" spans="2:13" ht="12.75" x14ac:dyDescent="0.2">
      <c r="B50" s="452" t="s">
        <v>1737</v>
      </c>
      <c r="C50" s="473"/>
      <c r="D50" s="473"/>
      <c r="E50" s="453">
        <f>SUM(E42:E48)+E40</f>
        <v>129155.37000000001</v>
      </c>
      <c r="F50" s="453">
        <f t="shared" ref="F50:H50" si="6">SUM(F42:F48)+F40</f>
        <v>0</v>
      </c>
      <c r="G50" s="453">
        <f t="shared" si="6"/>
        <v>129155.37000000001</v>
      </c>
      <c r="H50" s="502">
        <f t="shared" si="6"/>
        <v>142032.86000000002</v>
      </c>
      <c r="I50" s="258"/>
      <c r="J50" s="429" t="s">
        <v>2001</v>
      </c>
      <c r="K50" s="475" t="s">
        <v>1907</v>
      </c>
      <c r="L50" s="275">
        <f>IFERROR(VLOOKUP(K50,'DétailRubriqueBilan N'!A:E,4,FALSE),0)</f>
        <v>937.27</v>
      </c>
      <c r="M50" s="276">
        <f>IFERROR(VLOOKUP(K50,'DétailRubriqueBilan N-1'!A:E,4,FALSE),0)</f>
        <v>16801</v>
      </c>
    </row>
    <row r="51" spans="2:13" ht="12.75" x14ac:dyDescent="0.2">
      <c r="B51" s="156"/>
      <c r="C51" s="471"/>
      <c r="D51" s="471"/>
      <c r="E51" s="448"/>
      <c r="F51" s="448"/>
      <c r="G51" s="446"/>
      <c r="H51" s="276"/>
      <c r="I51" s="258"/>
      <c r="J51" s="429" t="s">
        <v>2021</v>
      </c>
      <c r="K51" s="475" t="s">
        <v>1908</v>
      </c>
      <c r="L51" s="275">
        <f>IFERROR(VLOOKUP(K51,'DétailRubriqueBilan N'!A:E,4,FALSE),0)</f>
        <v>0</v>
      </c>
      <c r="M51" s="276">
        <f>IFERROR(VLOOKUP(K51,'DétailRubriqueBilan N-1'!A:E,4,FALSE),0)</f>
        <v>0</v>
      </c>
    </row>
    <row r="52" spans="2:13" s="249" customFormat="1" ht="12.75" x14ac:dyDescent="0.2">
      <c r="B52" s="426" t="s">
        <v>1738</v>
      </c>
      <c r="C52" s="471" t="s">
        <v>1853</v>
      </c>
      <c r="D52" s="471" t="s">
        <v>1880</v>
      </c>
      <c r="E52" s="444">
        <f>IFERROR(VLOOKUP(C52,'DétailRubriqueBilan N'!A:E,3,FALSE),0)</f>
        <v>0</v>
      </c>
      <c r="F52" s="444">
        <f>IFERROR(VLOOKUP(D52,'DétailRubriqueBilan N'!A:E,4,FALSE),0)</f>
        <v>0</v>
      </c>
      <c r="G52" s="275">
        <f t="shared" ref="G52:G54" si="7">E52-F52</f>
        <v>0</v>
      </c>
      <c r="H52" s="276">
        <f>IFERROR(VLOOKUP(C52,'DétailRubriqueBilan N-1'!A:E,3,FALSE),0)+IFERROR(VLOOKUP(D52,'DétailRubriqueBilan N-1'!A:E,3,FALSE),0)</f>
        <v>0</v>
      </c>
      <c r="I52" s="258"/>
      <c r="J52" s="429" t="s">
        <v>14</v>
      </c>
      <c r="K52" s="475" t="s">
        <v>1909</v>
      </c>
      <c r="L52" s="275">
        <f>IFERROR(VLOOKUP(K52,'DétailRubriqueBilan N'!A:E,4,FALSE),0)</f>
        <v>2168</v>
      </c>
      <c r="M52" s="276">
        <f>IFERROR(VLOOKUP(K52,'DétailRubriqueBilan N-1'!A:E,4,FALSE),0)</f>
        <v>2252</v>
      </c>
    </row>
    <row r="53" spans="2:13" s="249" customFormat="1" ht="12.75" x14ac:dyDescent="0.2">
      <c r="B53" s="426" t="s">
        <v>1828</v>
      </c>
      <c r="C53" s="471" t="s">
        <v>1854</v>
      </c>
      <c r="D53" s="471" t="s">
        <v>1881</v>
      </c>
      <c r="E53" s="444">
        <f>IFERROR(VLOOKUP(C53,'DétailRubriqueBilan N'!A:E,3,FALSE),0)</f>
        <v>0</v>
      </c>
      <c r="F53" s="444">
        <f>IFERROR(VLOOKUP(D53,'DétailRubriqueBilan N'!A:E,4,FALSE),0)</f>
        <v>0</v>
      </c>
      <c r="G53" s="275">
        <f t="shared" si="7"/>
        <v>0</v>
      </c>
      <c r="H53" s="276">
        <f>IFERROR(VLOOKUP(C53,'DétailRubriqueBilan N-1'!A:E,3,FALSE),0)+IFERROR(VLOOKUP(D53,'DétailRubriqueBilan N-1'!A:E,3,FALSE),0)</f>
        <v>0</v>
      </c>
      <c r="I53" s="258"/>
      <c r="J53" s="452" t="s">
        <v>1766</v>
      </c>
      <c r="K53" s="473"/>
      <c r="L53" s="454">
        <f>SUM(L43:L52)</f>
        <v>3105.27</v>
      </c>
      <c r="M53" s="488">
        <f>SUM(M43:M52)</f>
        <v>19053</v>
      </c>
    </row>
    <row r="54" spans="2:13" s="249" customFormat="1" ht="12.75" x14ac:dyDescent="0.2">
      <c r="B54" s="426" t="s">
        <v>1739</v>
      </c>
      <c r="C54" s="471" t="s">
        <v>1855</v>
      </c>
      <c r="D54" s="471" t="s">
        <v>1882</v>
      </c>
      <c r="E54" s="444">
        <f>IFERROR(VLOOKUP(C54,'DétailRubriqueBilan N'!A:E,3,FALSE),0)</f>
        <v>0</v>
      </c>
      <c r="F54" s="444">
        <f>IFERROR(VLOOKUP(D54,'DétailRubriqueBilan N'!A:E,4,FALSE),0)</f>
        <v>0</v>
      </c>
      <c r="G54" s="275">
        <f t="shared" si="7"/>
        <v>0</v>
      </c>
      <c r="H54" s="276">
        <f>IFERROR(VLOOKUP(C54,'DétailRubriqueBilan N-1'!A:E,3,FALSE),0)+IFERROR(VLOOKUP(D54,'DétailRubriqueBilan N-1'!A:E,3,FALSE),0)</f>
        <v>0</v>
      </c>
      <c r="I54" s="258"/>
      <c r="J54" s="259"/>
      <c r="K54" s="475"/>
      <c r="L54" s="275"/>
      <c r="M54" s="276"/>
    </row>
    <row r="55" spans="2:13" ht="12.75" x14ac:dyDescent="0.2">
      <c r="B55" s="156"/>
      <c r="C55" s="471"/>
      <c r="D55" s="471"/>
      <c r="E55" s="444"/>
      <c r="F55" s="444"/>
      <c r="G55" s="446"/>
      <c r="H55" s="287"/>
      <c r="I55" s="258"/>
      <c r="J55" s="429" t="s">
        <v>1767</v>
      </c>
      <c r="K55" s="475" t="s">
        <v>1910</v>
      </c>
      <c r="L55" s="275">
        <f>IFERROR(VLOOKUP(K55,'DétailRubriqueBilan N'!A:E,4,FALSE),0)</f>
        <v>0</v>
      </c>
      <c r="M55" s="276">
        <f>IFERROR(VLOOKUP(K55,'DétailRubriqueBilan N-1'!A:E,4,FALSE),0)</f>
        <v>0</v>
      </c>
    </row>
    <row r="56" spans="2:13" ht="4.5" customHeight="1" x14ac:dyDescent="0.2">
      <c r="B56" s="155"/>
      <c r="C56" s="474"/>
      <c r="D56" s="474"/>
      <c r="E56" s="277"/>
      <c r="F56" s="277"/>
      <c r="G56" s="450"/>
      <c r="H56" s="278"/>
      <c r="J56" s="155"/>
      <c r="K56" s="474"/>
      <c r="L56" s="277"/>
      <c r="M56" s="278"/>
    </row>
    <row r="57" spans="2:13" ht="4.5" customHeight="1" x14ac:dyDescent="0.2">
      <c r="B57" s="156"/>
      <c r="C57" s="468"/>
      <c r="D57" s="109"/>
      <c r="E57" s="451"/>
      <c r="F57" s="451"/>
      <c r="G57" s="451"/>
      <c r="H57" s="280"/>
      <c r="J57" s="156"/>
      <c r="K57" s="177"/>
      <c r="L57" s="279"/>
      <c r="M57" s="280"/>
    </row>
    <row r="58" spans="2:13" s="134" customFormat="1" ht="15.75" customHeight="1" x14ac:dyDescent="0.25">
      <c r="B58" s="456" t="s">
        <v>1740</v>
      </c>
      <c r="C58" s="469"/>
      <c r="D58" s="460"/>
      <c r="E58" s="457">
        <f>E37+E50+SUM(E52:E54)</f>
        <v>129180.37000000001</v>
      </c>
      <c r="F58" s="457">
        <f t="shared" ref="F58:H58" si="8">F37+F50+SUM(F52:F54)</f>
        <v>0</v>
      </c>
      <c r="G58" s="457">
        <f t="shared" si="8"/>
        <v>129180.37000000001</v>
      </c>
      <c r="H58" s="501">
        <f t="shared" si="8"/>
        <v>142057.86000000002</v>
      </c>
      <c r="I58" s="112"/>
      <c r="J58" s="456" t="s">
        <v>1827</v>
      </c>
      <c r="K58" s="460"/>
      <c r="L58" s="457">
        <f>L33+L37+L41+L53+L55</f>
        <v>129180.37000000001</v>
      </c>
      <c r="M58" s="501">
        <f>M33+M37+M41+M53+M55</f>
        <v>142057.85999999999</v>
      </c>
    </row>
    <row r="59" spans="2:13" s="165" customFormat="1" ht="4.5" customHeight="1" thickBot="1" x14ac:dyDescent="0.25">
      <c r="B59" s="157"/>
      <c r="C59" s="470"/>
      <c r="D59" s="461"/>
      <c r="E59" s="105"/>
      <c r="F59" s="105"/>
      <c r="G59" s="105"/>
      <c r="H59" s="106"/>
      <c r="I59" s="177"/>
      <c r="J59" s="157"/>
      <c r="K59" s="461"/>
      <c r="L59" s="105"/>
      <c r="M59" s="106"/>
    </row>
    <row r="60" spans="2:13" x14ac:dyDescent="0.2">
      <c r="B60" s="165"/>
      <c r="D60" s="165"/>
      <c r="E60" s="165"/>
      <c r="F60" s="165"/>
      <c r="G60" s="165"/>
      <c r="H60" s="165"/>
      <c r="J60" s="178" t="s">
        <v>111</v>
      </c>
      <c r="K60" s="178"/>
      <c r="L60" s="180">
        <f>L58-G58</f>
        <v>0</v>
      </c>
      <c r="M60" s="180">
        <f>M58-H58</f>
        <v>0</v>
      </c>
    </row>
  </sheetData>
  <mergeCells count="4">
    <mergeCell ref="J8:M8"/>
    <mergeCell ref="B8:H8"/>
    <mergeCell ref="B4:M4"/>
    <mergeCell ref="B5:M5"/>
  </mergeCells>
  <phoneticPr fontId="3" type="noConversion"/>
  <printOptions horizontalCentered="1"/>
  <pageMargins left="0.59055118110236227" right="0.59055118110236227" top="0.78740157480314965" bottom="0.78740157480314965" header="0.51181102362204722" footer="0.19685039370078741"/>
  <pageSetup paperSize="9" scale="64" orientation="landscape" r:id="rId1"/>
  <headerFooter alignWithMargins="0">
    <oddFooter>&amp;L&amp;F - &amp;A&amp;RLe &amp;D à &amp;T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E113"/>
  <sheetViews>
    <sheetView tabSelected="1" topLeftCell="A12" zoomScale="90" zoomScaleNormal="90" workbookViewId="0">
      <selection activeCell="B16" sqref="B16"/>
    </sheetView>
  </sheetViews>
  <sheetFormatPr baseColWidth="10" defaultColWidth="11.42578125" defaultRowHeight="12.75" x14ac:dyDescent="0.2"/>
  <cols>
    <col min="1" max="1" width="11.42578125" style="1"/>
    <col min="2" max="2" width="66.7109375" style="1" bestFit="1" customWidth="1"/>
    <col min="3" max="3" width="5.5703125" style="1" hidden="1" customWidth="1"/>
    <col min="4" max="5" width="13.7109375" style="86" customWidth="1"/>
    <col min="6" max="16384" width="11.42578125" style="1"/>
  </cols>
  <sheetData>
    <row r="1" spans="2:5" ht="18" x14ac:dyDescent="0.25">
      <c r="B1" s="159" t="str">
        <f>Bilan!B1</f>
        <v/>
      </c>
      <c r="C1" s="159"/>
    </row>
    <row r="4" spans="2:5" ht="20.25" x14ac:dyDescent="0.3">
      <c r="B4" s="511" t="str">
        <f>CONCATENATE("COMPTE DE RESULTAT AU 31 AOUT ",Paramétrage!D2)</f>
        <v>COMPTE DE RESULTAT AU 31 AOUT 2024</v>
      </c>
      <c r="C4" s="511"/>
      <c r="D4" s="511"/>
      <c r="E4" s="511"/>
    </row>
    <row r="5" spans="2:5" s="82" customFormat="1" x14ac:dyDescent="0.2">
      <c r="B5" s="512" t="s">
        <v>0</v>
      </c>
      <c r="C5" s="512"/>
      <c r="D5" s="512"/>
      <c r="E5" s="512"/>
    </row>
    <row r="6" spans="2:5" ht="13.5" thickBot="1" x14ac:dyDescent="0.25"/>
    <row r="7" spans="2:5" ht="4.5" customHeight="1" x14ac:dyDescent="0.2">
      <c r="B7" s="18"/>
      <c r="C7" s="476"/>
      <c r="D7" s="89"/>
      <c r="E7" s="90"/>
    </row>
    <row r="8" spans="2:5" x14ac:dyDescent="0.2">
      <c r="B8" s="8"/>
      <c r="C8" s="9"/>
      <c r="D8" s="114" t="s">
        <v>1636</v>
      </c>
      <c r="E8" s="127" t="s">
        <v>1637</v>
      </c>
    </row>
    <row r="9" spans="2:5" ht="4.5" customHeight="1" x14ac:dyDescent="0.2">
      <c r="B9" s="13"/>
      <c r="C9" s="477"/>
      <c r="D9" s="97"/>
      <c r="E9" s="98"/>
    </row>
    <row r="10" spans="2:5" x14ac:dyDescent="0.2">
      <c r="B10" s="8"/>
      <c r="C10" s="478"/>
      <c r="D10" s="101"/>
      <c r="E10" s="102"/>
    </row>
    <row r="11" spans="2:5" x14ac:dyDescent="0.2">
      <c r="B11" s="20" t="s">
        <v>1768</v>
      </c>
      <c r="C11" s="478"/>
      <c r="D11" s="436"/>
      <c r="E11" s="437"/>
    </row>
    <row r="12" spans="2:5" x14ac:dyDescent="0.2">
      <c r="B12" s="433" t="s">
        <v>1769</v>
      </c>
      <c r="C12" s="478" t="s">
        <v>1911</v>
      </c>
      <c r="D12" s="434">
        <f>IFERROR(VLOOKUP(C12,'détailRubriqueresultat N'!A:D,4,FALSE),0)</f>
        <v>0</v>
      </c>
      <c r="E12" s="435">
        <f>IFERROR(VLOOKUP(C12,'DétailRubriqueResultat n-1'!A:D,4,FALSE),0)</f>
        <v>0</v>
      </c>
    </row>
    <row r="13" spans="2:5" x14ac:dyDescent="0.2">
      <c r="B13" s="433" t="s">
        <v>1770</v>
      </c>
      <c r="C13" s="478"/>
      <c r="D13" s="436"/>
      <c r="E13" s="437"/>
    </row>
    <row r="14" spans="2:5" x14ac:dyDescent="0.2">
      <c r="B14" s="433" t="s">
        <v>1772</v>
      </c>
      <c r="C14" s="478" t="s">
        <v>1912</v>
      </c>
      <c r="D14" s="434">
        <f>IFERROR(VLOOKUP(C14,'détailRubriqueresultat N'!A:D,4,FALSE),0)</f>
        <v>818.06</v>
      </c>
      <c r="E14" s="435">
        <f>IFERROR(VLOOKUP(C14,'DétailRubriqueResultat n-1'!A:D,4,FALSE),0)</f>
        <v>780.87</v>
      </c>
    </row>
    <row r="15" spans="2:5" x14ac:dyDescent="0.2">
      <c r="B15" s="433" t="s">
        <v>1773</v>
      </c>
      <c r="C15" s="478" t="s">
        <v>1913</v>
      </c>
      <c r="D15" s="434">
        <f>IFERROR(VLOOKUP(C15,'détailRubriqueresultat N'!A:D,4,FALSE),0)</f>
        <v>0</v>
      </c>
      <c r="E15" s="435">
        <f>IFERROR(VLOOKUP(C15,'DétailRubriqueResultat n-1'!A:D,4,FALSE),0)</f>
        <v>0</v>
      </c>
    </row>
    <row r="16" spans="2:5" x14ac:dyDescent="0.2">
      <c r="B16" s="433" t="s">
        <v>1774</v>
      </c>
      <c r="C16" s="478" t="s">
        <v>1914</v>
      </c>
      <c r="D16" s="434">
        <f>IFERROR(VLOOKUP(C16,'détailRubriqueresultat N'!A:D,4,FALSE),0)</f>
        <v>30804.799999999999</v>
      </c>
      <c r="E16" s="435">
        <f>IFERROR(VLOOKUP(C16,'DétailRubriqueResultat n-1'!A:D,4,FALSE),0)</f>
        <v>33909.64</v>
      </c>
    </row>
    <row r="17" spans="2:5" s="3" customFormat="1" x14ac:dyDescent="0.2">
      <c r="B17" s="433" t="s">
        <v>1775</v>
      </c>
      <c r="C17" s="478" t="s">
        <v>1915</v>
      </c>
      <c r="D17" s="434">
        <f>IFERROR(VLOOKUP(C17,'détailRubriqueresultat N'!A:D,4,FALSE),0)</f>
        <v>0</v>
      </c>
      <c r="E17" s="435">
        <f>IFERROR(VLOOKUP(C17,'DétailRubriqueResultat n-1'!A:D,4,FALSE),0)</f>
        <v>0</v>
      </c>
    </row>
    <row r="18" spans="2:5" x14ac:dyDescent="0.2">
      <c r="B18" s="433" t="s">
        <v>1771</v>
      </c>
      <c r="C18" s="478"/>
      <c r="D18" s="436"/>
      <c r="E18" s="437"/>
    </row>
    <row r="19" spans="2:5" x14ac:dyDescent="0.2">
      <c r="B19" s="433" t="s">
        <v>1776</v>
      </c>
      <c r="C19" s="478" t="s">
        <v>1916</v>
      </c>
      <c r="D19" s="434">
        <f>IFERROR(VLOOKUP(C19,'détailRubriqueresultat N'!A:D,4,FALSE),0)</f>
        <v>21089</v>
      </c>
      <c r="E19" s="435">
        <f>IFERROR(VLOOKUP(C19,'DétailRubriqueResultat n-1'!A:D,4,FALSE),0)</f>
        <v>21590</v>
      </c>
    </row>
    <row r="20" spans="2:5" x14ac:dyDescent="0.2">
      <c r="B20" s="433" t="s">
        <v>1777</v>
      </c>
      <c r="C20" s="478" t="s">
        <v>1917</v>
      </c>
      <c r="D20" s="434">
        <f>IFERROR(VLOOKUP(C20,'détailRubriqueresultat N'!A:D,4,FALSE),0)</f>
        <v>0</v>
      </c>
      <c r="E20" s="435">
        <f>IFERROR(VLOOKUP(C20,'DétailRubriqueResultat n-1'!A:D,4,FALSE),0)</f>
        <v>0</v>
      </c>
    </row>
    <row r="21" spans="2:5" x14ac:dyDescent="0.2">
      <c r="B21" s="433" t="s">
        <v>1778</v>
      </c>
      <c r="C21" s="478"/>
      <c r="D21" s="436"/>
      <c r="E21" s="437"/>
    </row>
    <row r="22" spans="2:5" x14ac:dyDescent="0.2">
      <c r="B22" s="433" t="s">
        <v>1779</v>
      </c>
      <c r="C22" s="478" t="s">
        <v>1918</v>
      </c>
      <c r="D22" s="434">
        <f>IFERROR(VLOOKUP(C22,'détailRubriqueresultat N'!A:D,4,FALSE),0)</f>
        <v>2487.9</v>
      </c>
      <c r="E22" s="435">
        <f>IFERROR(VLOOKUP(C22,'DétailRubriqueResultat n-1'!A:D,4,FALSE),0)</f>
        <v>1386</v>
      </c>
    </row>
    <row r="23" spans="2:5" x14ac:dyDescent="0.2">
      <c r="B23" s="433" t="s">
        <v>1780</v>
      </c>
      <c r="C23" s="478" t="s">
        <v>1919</v>
      </c>
      <c r="D23" s="434">
        <f>IFERROR(VLOOKUP(C23,'détailRubriqueresultat N'!A:D,4,FALSE),0)</f>
        <v>9200</v>
      </c>
      <c r="E23" s="435">
        <f>IFERROR(VLOOKUP(C23,'DétailRubriqueResultat n-1'!A:D,4,FALSE),0)</f>
        <v>6800</v>
      </c>
    </row>
    <row r="24" spans="2:5" x14ac:dyDescent="0.2">
      <c r="B24" s="433" t="s">
        <v>1781</v>
      </c>
      <c r="C24" s="478" t="s">
        <v>1920</v>
      </c>
      <c r="D24" s="434">
        <f>IFERROR(VLOOKUP(C24,'détailRubriqueresultat N'!A:D,4,FALSE),0)</f>
        <v>0</v>
      </c>
      <c r="E24" s="435">
        <f>IFERROR(VLOOKUP(C24,'DétailRubriqueResultat n-1'!A:D,4,FALSE),0)</f>
        <v>0</v>
      </c>
    </row>
    <row r="25" spans="2:5" x14ac:dyDescent="0.2">
      <c r="B25" s="433" t="s">
        <v>1782</v>
      </c>
      <c r="C25" s="478" t="s">
        <v>1921</v>
      </c>
      <c r="D25" s="434">
        <f>IFERROR(VLOOKUP(C25,'détailRubriqueresultat N'!A:D,4,FALSE),0)</f>
        <v>7307.64</v>
      </c>
      <c r="E25" s="435">
        <f>IFERROR(VLOOKUP(C25,'DétailRubriqueResultat n-1'!A:D,4,FALSE),0)</f>
        <v>8958.15</v>
      </c>
    </row>
    <row r="26" spans="2:5" x14ac:dyDescent="0.2">
      <c r="B26" s="433" t="s">
        <v>1783</v>
      </c>
      <c r="C26" s="478" t="s">
        <v>1922</v>
      </c>
      <c r="D26" s="434">
        <f>IFERROR(VLOOKUP(C26,'détailRubriqueresultat N'!A:D,4,FALSE),0)</f>
        <v>0</v>
      </c>
      <c r="E26" s="435">
        <f>IFERROR(VLOOKUP(C26,'DétailRubriqueResultat n-1'!A:D,4,FALSE),0)</f>
        <v>0</v>
      </c>
    </row>
    <row r="27" spans="2:5" x14ac:dyDescent="0.2">
      <c r="B27" s="433" t="s">
        <v>1784</v>
      </c>
      <c r="C27" s="478" t="s">
        <v>1923</v>
      </c>
      <c r="D27" s="434">
        <f>IFERROR(VLOOKUP(C27,'détailRubriqueresultat N'!A:D,4,FALSE),0)</f>
        <v>0</v>
      </c>
      <c r="E27" s="435">
        <f>IFERROR(VLOOKUP(C27,'DétailRubriqueResultat n-1'!A:D,4,FALSE),0)</f>
        <v>0</v>
      </c>
    </row>
    <row r="28" spans="2:5" s="3" customFormat="1" x14ac:dyDescent="0.2">
      <c r="B28" s="433" t="s">
        <v>1785</v>
      </c>
      <c r="C28" s="478" t="s">
        <v>1924</v>
      </c>
      <c r="D28" s="434">
        <f>IFERROR(VLOOKUP(C28,'détailRubriqueresultat N'!A:D,4,FALSE),0)</f>
        <v>0</v>
      </c>
      <c r="E28" s="435">
        <f>IFERROR(VLOOKUP(C28,'DétailRubriqueResultat n-1'!A:D,4,FALSE),0)</f>
        <v>0</v>
      </c>
    </row>
    <row r="29" spans="2:5" s="3" customFormat="1" x14ac:dyDescent="0.2">
      <c r="B29" s="458" t="s">
        <v>1736</v>
      </c>
      <c r="C29" s="479"/>
      <c r="D29" s="454">
        <f>D12+D14+D16+D19+D20+D22+D23+D24+D25+D26+D27+D28</f>
        <v>71707.400000000009</v>
      </c>
      <c r="E29" s="488">
        <f>E12+E14+E16+E19+E20+E22+E23+E24+E25+E26+E27+E28</f>
        <v>73424.66</v>
      </c>
    </row>
    <row r="30" spans="2:5" x14ac:dyDescent="0.2">
      <c r="B30" s="8"/>
      <c r="C30" s="478"/>
      <c r="D30" s="275"/>
      <c r="E30" s="276"/>
    </row>
    <row r="31" spans="2:5" x14ac:dyDescent="0.2">
      <c r="B31" s="20" t="s">
        <v>1786</v>
      </c>
      <c r="C31" s="478"/>
      <c r="D31" s="436"/>
      <c r="E31" s="437"/>
    </row>
    <row r="32" spans="2:5" x14ac:dyDescent="0.2">
      <c r="B32" s="433" t="s">
        <v>1787</v>
      </c>
      <c r="C32" s="478" t="s">
        <v>1925</v>
      </c>
      <c r="D32" s="434">
        <f>IFERROR(VLOOKUP(C32,'détailRubriqueresultat N'!A:D,3,FALSE),0)</f>
        <v>23327.53</v>
      </c>
      <c r="E32" s="435">
        <f>IFERROR(VLOOKUP(C32,'DétailRubriqueResultat n-1'!A:D,3,FALSE),0)</f>
        <v>15837.01</v>
      </c>
    </row>
    <row r="33" spans="2:5" x14ac:dyDescent="0.2">
      <c r="B33" s="433" t="s">
        <v>1788</v>
      </c>
      <c r="C33" s="478" t="s">
        <v>1926</v>
      </c>
      <c r="D33" s="434">
        <f>IFERROR(VLOOKUP(C33,'détailRubriqueresultat N'!A:D,3,FALSE),0)</f>
        <v>0</v>
      </c>
      <c r="E33" s="435">
        <f>IFERROR(VLOOKUP(C33,'DétailRubriqueResultat n-1'!A:D,3,FALSE),0)</f>
        <v>0</v>
      </c>
    </row>
    <row r="34" spans="2:5" x14ac:dyDescent="0.2">
      <c r="B34" s="433" t="s">
        <v>1789</v>
      </c>
      <c r="C34" s="478" t="s">
        <v>1927</v>
      </c>
      <c r="D34" s="434">
        <f>IFERROR(VLOOKUP(C34,'détailRubriqueresultat N'!A:D,3,FALSE),0)</f>
        <v>46414.5</v>
      </c>
      <c r="E34" s="435">
        <f>IFERROR(VLOOKUP(C34,'DétailRubriqueResultat n-1'!A:D,3,FALSE),0)</f>
        <v>47115.96</v>
      </c>
    </row>
    <row r="35" spans="2:5" x14ac:dyDescent="0.2">
      <c r="B35" s="433" t="s">
        <v>1790</v>
      </c>
      <c r="C35" s="478" t="s">
        <v>1928</v>
      </c>
      <c r="D35" s="434">
        <f>IFERROR(VLOOKUP(C35,'détailRubriqueresultat N'!A:D,3,FALSE),0)</f>
        <v>1200</v>
      </c>
      <c r="E35" s="435">
        <f>IFERROR(VLOOKUP(C35,'DétailRubriqueResultat n-1'!A:D,3,FALSE),0)</f>
        <v>1725</v>
      </c>
    </row>
    <row r="36" spans="2:5" x14ac:dyDescent="0.2">
      <c r="B36" s="433" t="s">
        <v>1791</v>
      </c>
      <c r="C36" s="478" t="s">
        <v>1929</v>
      </c>
      <c r="D36" s="434">
        <f>IFERROR(VLOOKUP(C36,'détailRubriqueresultat N'!A:D,3,FALSE),0)</f>
        <v>0</v>
      </c>
      <c r="E36" s="435">
        <f>IFERROR(VLOOKUP(C36,'DétailRubriqueResultat n-1'!A:D,3,FALSE),0)</f>
        <v>0</v>
      </c>
    </row>
    <row r="37" spans="2:5" x14ac:dyDescent="0.2">
      <c r="B37" s="433" t="s">
        <v>1792</v>
      </c>
      <c r="C37" s="478" t="s">
        <v>1930</v>
      </c>
      <c r="D37" s="434">
        <f>IFERROR(VLOOKUP(C37,'détailRubriqueresultat N'!A:D,3,FALSE),0)</f>
        <v>0</v>
      </c>
      <c r="E37" s="435">
        <f>IFERROR(VLOOKUP(C37,'DétailRubriqueResultat n-1'!A:D,3,FALSE),0)</f>
        <v>0</v>
      </c>
    </row>
    <row r="38" spans="2:5" x14ac:dyDescent="0.2">
      <c r="B38" s="433" t="s">
        <v>1793</v>
      </c>
      <c r="C38" s="478" t="s">
        <v>1931</v>
      </c>
      <c r="D38" s="434">
        <f>IFERROR(VLOOKUP(C38,'détailRubriqueresultat N'!A:D,3,FALSE),0)</f>
        <v>0</v>
      </c>
      <c r="E38" s="435">
        <f>IFERROR(VLOOKUP(C38,'DétailRubriqueResultat n-1'!A:D,3,FALSE),0)</f>
        <v>0</v>
      </c>
    </row>
    <row r="39" spans="2:5" x14ac:dyDescent="0.2">
      <c r="B39" s="433" t="s">
        <v>1794</v>
      </c>
      <c r="C39" s="478" t="s">
        <v>1932</v>
      </c>
      <c r="D39" s="434">
        <f>IFERROR(VLOOKUP(C39,'détailRubriqueresultat N'!A:D,3,FALSE),0)</f>
        <v>0</v>
      </c>
      <c r="E39" s="435">
        <f>IFERROR(VLOOKUP(C39,'DétailRubriqueResultat n-1'!A:D,3,FALSE),0)</f>
        <v>0</v>
      </c>
    </row>
    <row r="40" spans="2:5" x14ac:dyDescent="0.2">
      <c r="B40" s="433" t="s">
        <v>26</v>
      </c>
      <c r="C40" s="478" t="s">
        <v>1933</v>
      </c>
      <c r="D40" s="434">
        <f>IFERROR(VLOOKUP(C40,'détailRubriqueresultat N'!A:D,3,FALSE),0)</f>
        <v>0</v>
      </c>
      <c r="E40" s="435">
        <f>IFERROR(VLOOKUP(C40,'DétailRubriqueResultat n-1'!A:D,3,FALSE),0)</f>
        <v>0</v>
      </c>
    </row>
    <row r="41" spans="2:5" x14ac:dyDescent="0.2">
      <c r="B41" s="433" t="s">
        <v>1795</v>
      </c>
      <c r="C41" s="478" t="s">
        <v>1934</v>
      </c>
      <c r="D41" s="434">
        <f>IFERROR(VLOOKUP(C41,'détailRubriqueresultat N'!A:D,3,FALSE),0)</f>
        <v>0</v>
      </c>
      <c r="E41" s="435">
        <f>IFERROR(VLOOKUP(C41,'DétailRubriqueResultat n-1'!A:D,3,FALSE),0)</f>
        <v>0</v>
      </c>
    </row>
    <row r="42" spans="2:5" x14ac:dyDescent="0.2">
      <c r="B42" s="433" t="s">
        <v>27</v>
      </c>
      <c r="C42" s="478" t="s">
        <v>1935</v>
      </c>
      <c r="D42" s="434">
        <f>IFERROR(VLOOKUP(C42,'détailRubriqueresultat N'!A:D,3,FALSE),0)</f>
        <v>47</v>
      </c>
      <c r="E42" s="435">
        <f>IFERROR(VLOOKUP(C42,'DétailRubriqueResultat n-1'!A:D,3,FALSE),0)</f>
        <v>0</v>
      </c>
    </row>
    <row r="43" spans="2:5" s="3" customFormat="1" x14ac:dyDescent="0.2">
      <c r="B43" s="458" t="s">
        <v>1737</v>
      </c>
      <c r="C43" s="479"/>
      <c r="D43" s="454">
        <f>SUM(D32:D42)</f>
        <v>70989.03</v>
      </c>
      <c r="E43" s="488">
        <f>SUM(E32:E42)</f>
        <v>64677.97</v>
      </c>
    </row>
    <row r="44" spans="2:5" s="3" customFormat="1" x14ac:dyDescent="0.2">
      <c r="B44" s="458" t="s">
        <v>1796</v>
      </c>
      <c r="C44" s="479"/>
      <c r="D44" s="454">
        <f>D29-D43</f>
        <v>718.3700000000099</v>
      </c>
      <c r="E44" s="455">
        <f>E29-E43</f>
        <v>8746.6900000000023</v>
      </c>
    </row>
    <row r="45" spans="2:5" x14ac:dyDescent="0.2">
      <c r="B45" s="8"/>
      <c r="C45" s="478"/>
      <c r="D45" s="275"/>
      <c r="E45" s="276"/>
    </row>
    <row r="46" spans="2:5" x14ac:dyDescent="0.2">
      <c r="B46" s="20" t="s">
        <v>1797</v>
      </c>
      <c r="C46" s="478"/>
      <c r="D46" s="436"/>
      <c r="E46" s="437"/>
    </row>
    <row r="47" spans="2:5" x14ac:dyDescent="0.2">
      <c r="B47" s="433" t="s">
        <v>1798</v>
      </c>
      <c r="C47" s="478" t="s">
        <v>1936</v>
      </c>
      <c r="D47" s="434">
        <f>IFERROR(VLOOKUP(C47,'détailRubriqueresultat N'!A:D,4,FALSE),0)</f>
        <v>0</v>
      </c>
      <c r="E47" s="435">
        <f>IFERROR(VLOOKUP(C47,'DétailRubriqueResultat n-1'!A:D,4,FALSE),0)</f>
        <v>0</v>
      </c>
    </row>
    <row r="48" spans="2:5" x14ac:dyDescent="0.2">
      <c r="B48" s="433" t="s">
        <v>1799</v>
      </c>
      <c r="C48" s="478" t="s">
        <v>1937</v>
      </c>
      <c r="D48" s="434">
        <f>IFERROR(VLOOKUP(C48,'détailRubriqueresultat N'!A:D,4,FALSE),0)</f>
        <v>0</v>
      </c>
      <c r="E48" s="435">
        <f>IFERROR(VLOOKUP(C48,'DétailRubriqueResultat n-1'!A:D,4,FALSE),0)</f>
        <v>0</v>
      </c>
    </row>
    <row r="49" spans="2:5" x14ac:dyDescent="0.2">
      <c r="B49" s="433" t="s">
        <v>1800</v>
      </c>
      <c r="C49" s="478" t="s">
        <v>1938</v>
      </c>
      <c r="D49" s="434">
        <f>IFERROR(VLOOKUP(C49,'détailRubriqueresultat N'!A:D,4,FALSE),0)</f>
        <v>2351.87</v>
      </c>
      <c r="E49" s="435">
        <f>IFERROR(VLOOKUP(C49,'DétailRubriqueResultat n-1'!A:D,4,FALSE),0)</f>
        <v>1095.6400000000001</v>
      </c>
    </row>
    <row r="50" spans="2:5" x14ac:dyDescent="0.2">
      <c r="B50" s="433" t="s">
        <v>1801</v>
      </c>
      <c r="C50" s="478" t="s">
        <v>1939</v>
      </c>
      <c r="D50" s="434">
        <f>IFERROR(VLOOKUP(C50,'détailRubriqueresultat N'!A:D,4,FALSE),0)</f>
        <v>0</v>
      </c>
      <c r="E50" s="435">
        <f>IFERROR(VLOOKUP(C50,'DétailRubriqueResultat n-1'!A:D,4,FALSE),0)</f>
        <v>0</v>
      </c>
    </row>
    <row r="51" spans="2:5" x14ac:dyDescent="0.2">
      <c r="B51" s="433" t="s">
        <v>1802</v>
      </c>
      <c r="C51" s="478" t="s">
        <v>1940</v>
      </c>
      <c r="D51" s="434">
        <f>IFERROR(VLOOKUP(C51,'détailRubriqueresultat N'!A:D,4,FALSE),0)</f>
        <v>0</v>
      </c>
      <c r="E51" s="435">
        <f>IFERROR(VLOOKUP(C51,'DétailRubriqueResultat n-1'!A:D,4,FALSE),0)</f>
        <v>0</v>
      </c>
    </row>
    <row r="52" spans="2:5" x14ac:dyDescent="0.2">
      <c r="B52" s="433" t="s">
        <v>1803</v>
      </c>
      <c r="C52" s="478" t="s">
        <v>1941</v>
      </c>
      <c r="D52" s="434">
        <f>IFERROR(VLOOKUP(C52,'détailRubriqueresultat N'!A:D,4,FALSE),0)</f>
        <v>0</v>
      </c>
      <c r="E52" s="435">
        <f>IFERROR(VLOOKUP(C52,'DétailRubriqueResultat n-1'!A:D,4,FALSE),0)</f>
        <v>0</v>
      </c>
    </row>
    <row r="53" spans="2:5" x14ac:dyDescent="0.2">
      <c r="B53" s="458" t="s">
        <v>1757</v>
      </c>
      <c r="C53" s="479"/>
      <c r="D53" s="454">
        <f>SUM(D47:D52)</f>
        <v>2351.87</v>
      </c>
      <c r="E53" s="488">
        <f>SUM(E47:E52)</f>
        <v>1095.6400000000001</v>
      </c>
    </row>
    <row r="54" spans="2:5" x14ac:dyDescent="0.2">
      <c r="B54" s="8"/>
      <c r="C54" s="478"/>
      <c r="D54" s="275"/>
      <c r="E54" s="276"/>
    </row>
    <row r="55" spans="2:5" x14ac:dyDescent="0.2">
      <c r="B55" s="20" t="s">
        <v>1804</v>
      </c>
      <c r="C55" s="478"/>
      <c r="D55" s="436"/>
      <c r="E55" s="437"/>
    </row>
    <row r="56" spans="2:5" x14ac:dyDescent="0.2">
      <c r="B56" s="433" t="s">
        <v>2004</v>
      </c>
      <c r="C56" s="478" t="s">
        <v>1957</v>
      </c>
      <c r="D56" s="434">
        <f>IFERROR(VLOOKUP(C56,'détailRubriqueresultat N'!A:D,3,FALSE),0)</f>
        <v>0</v>
      </c>
      <c r="E56" s="435">
        <f>IFERROR(VLOOKUP(C56,'DétailRubriqueResultat n-1'!A:D,3,FALSE),0)</f>
        <v>0</v>
      </c>
    </row>
    <row r="57" spans="2:5" x14ac:dyDescent="0.2">
      <c r="B57" s="433" t="s">
        <v>1805</v>
      </c>
      <c r="C57" s="478" t="s">
        <v>1958</v>
      </c>
      <c r="D57" s="434">
        <f>IFERROR(VLOOKUP(C57,'détailRubriqueresultat N'!A:D,3,FALSE),0)</f>
        <v>0</v>
      </c>
      <c r="E57" s="435">
        <f>IFERROR(VLOOKUP(C57,'DétailRubriqueResultat n-1'!A:D,3,FALSE),0)</f>
        <v>0</v>
      </c>
    </row>
    <row r="58" spans="2:5" x14ac:dyDescent="0.2">
      <c r="B58" s="433" t="s">
        <v>1806</v>
      </c>
      <c r="C58" s="478" t="s">
        <v>1959</v>
      </c>
      <c r="D58" s="434">
        <f>IFERROR(VLOOKUP(C58,'détailRubriqueresultat N'!A:D,3,FALSE),0)</f>
        <v>0</v>
      </c>
      <c r="E58" s="435">
        <f>IFERROR(VLOOKUP(C58,'DétailRubriqueResultat n-1'!A:D,3,FALSE),0)</f>
        <v>0</v>
      </c>
    </row>
    <row r="59" spans="2:5" x14ac:dyDescent="0.2">
      <c r="B59" s="433" t="s">
        <v>1807</v>
      </c>
      <c r="C59" s="478" t="s">
        <v>1960</v>
      </c>
      <c r="D59" s="434">
        <f>IFERROR(VLOOKUP(C59,'détailRubriqueresultat N'!A:D,3,FALSE),0)</f>
        <v>0</v>
      </c>
      <c r="E59" s="435">
        <f>IFERROR(VLOOKUP(C59,'DétailRubriqueResultat n-1'!A:D,3,FALSE),0)</f>
        <v>0</v>
      </c>
    </row>
    <row r="60" spans="2:5" x14ac:dyDescent="0.2">
      <c r="B60" s="458" t="s">
        <v>1766</v>
      </c>
      <c r="C60" s="479"/>
      <c r="D60" s="454">
        <f>SUM(D56:D59)</f>
        <v>0</v>
      </c>
      <c r="E60" s="455">
        <f>SUM(E56:E59)</f>
        <v>0</v>
      </c>
    </row>
    <row r="61" spans="2:5" x14ac:dyDescent="0.2">
      <c r="B61" s="458" t="s">
        <v>1808</v>
      </c>
      <c r="C61" s="479"/>
      <c r="D61" s="454">
        <f>D53-D60</f>
        <v>2351.87</v>
      </c>
      <c r="E61" s="488">
        <f>E53-E60</f>
        <v>1095.6400000000001</v>
      </c>
    </row>
    <row r="62" spans="2:5" x14ac:dyDescent="0.2">
      <c r="B62" s="458" t="s">
        <v>1809</v>
      </c>
      <c r="C62" s="479"/>
      <c r="D62" s="454">
        <f>D44+D61</f>
        <v>3070.2400000000098</v>
      </c>
      <c r="E62" s="488">
        <f>E44+E61</f>
        <v>9842.3300000000017</v>
      </c>
    </row>
    <row r="63" spans="2:5" x14ac:dyDescent="0.2">
      <c r="B63" s="438"/>
      <c r="C63" s="480"/>
      <c r="D63" s="296"/>
      <c r="E63" s="297"/>
    </row>
    <row r="64" spans="2:5" x14ac:dyDescent="0.2">
      <c r="B64" s="438" t="s">
        <v>1810</v>
      </c>
      <c r="C64" s="480"/>
      <c r="D64" s="440"/>
      <c r="E64" s="441"/>
    </row>
    <row r="65" spans="2:5" x14ac:dyDescent="0.2">
      <c r="B65" s="439" t="s">
        <v>2024</v>
      </c>
      <c r="C65" s="480" t="s">
        <v>1942</v>
      </c>
      <c r="D65" s="434">
        <f>IFERROR(VLOOKUP(C65,'détailRubriqueresultat N'!A:D,4,FALSE),0)</f>
        <v>0</v>
      </c>
      <c r="E65" s="435">
        <f>IFERROR(VLOOKUP(C65,'DétailRubriqueResultat n-1'!A:D,4,FALSE),0)</f>
        <v>0</v>
      </c>
    </row>
    <row r="66" spans="2:5" x14ac:dyDescent="0.2">
      <c r="B66" s="439" t="s">
        <v>2025</v>
      </c>
      <c r="C66" s="480" t="s">
        <v>1943</v>
      </c>
      <c r="D66" s="434">
        <f>IFERROR(VLOOKUP(C66,'détailRubriqueresultat N'!A:D,4,FALSE),0)</f>
        <v>0</v>
      </c>
      <c r="E66" s="435">
        <f>IFERROR(VLOOKUP(C66,'DétailRubriqueResultat n-1'!A:D,4,FALSE),0)</f>
        <v>0</v>
      </c>
    </row>
    <row r="67" spans="2:5" x14ac:dyDescent="0.2">
      <c r="B67" s="439" t="s">
        <v>1811</v>
      </c>
      <c r="C67" s="480" t="s">
        <v>1944</v>
      </c>
      <c r="D67" s="434">
        <f>IFERROR(VLOOKUP(C67,'détailRubriqueresultat N'!A:D,4,FALSE),0)</f>
        <v>0</v>
      </c>
      <c r="E67" s="435">
        <f>IFERROR(VLOOKUP(C67,'DétailRubriqueResultat n-1'!A:D,4,FALSE),0)</f>
        <v>0</v>
      </c>
    </row>
    <row r="68" spans="2:5" x14ac:dyDescent="0.2">
      <c r="B68" s="458" t="s">
        <v>1812</v>
      </c>
      <c r="C68" s="479"/>
      <c r="D68" s="454">
        <f>SUM(D65:D67)</f>
        <v>0</v>
      </c>
      <c r="E68" s="488">
        <f>SUM(E65:E67)</f>
        <v>0</v>
      </c>
    </row>
    <row r="69" spans="2:5" x14ac:dyDescent="0.2">
      <c r="B69" s="438"/>
      <c r="C69" s="480"/>
      <c r="D69" s="296"/>
      <c r="E69" s="297"/>
    </row>
    <row r="70" spans="2:5" x14ac:dyDescent="0.2">
      <c r="B70" s="438" t="s">
        <v>1813</v>
      </c>
      <c r="C70" s="480"/>
      <c r="D70" s="440"/>
      <c r="E70" s="441"/>
    </row>
    <row r="71" spans="2:5" x14ac:dyDescent="0.2">
      <c r="B71" s="439" t="s">
        <v>2026</v>
      </c>
      <c r="C71" s="480" t="s">
        <v>1945</v>
      </c>
      <c r="D71" s="434">
        <f>IFERROR(VLOOKUP(C71,'détailRubriqueresultat N'!A:D,3,FALSE),0)</f>
        <v>0</v>
      </c>
      <c r="E71" s="435">
        <f>IFERROR(VLOOKUP(C71,'DétailRubriqueResultat n-1'!A:D,3,FALSE),0)</f>
        <v>0</v>
      </c>
    </row>
    <row r="72" spans="2:5" x14ac:dyDescent="0.2">
      <c r="B72" s="439" t="s">
        <v>2027</v>
      </c>
      <c r="C72" s="480" t="s">
        <v>1946</v>
      </c>
      <c r="D72" s="434">
        <f>IFERROR(VLOOKUP(C72,'détailRubriqueresultat N'!A:D,3,FALSE),0)</f>
        <v>0</v>
      </c>
      <c r="E72" s="435">
        <f>IFERROR(VLOOKUP(C72,'DétailRubriqueResultat n-1'!A:D,3,FALSE),0)</f>
        <v>0</v>
      </c>
    </row>
    <row r="73" spans="2:5" x14ac:dyDescent="0.2">
      <c r="B73" s="433" t="s">
        <v>2005</v>
      </c>
      <c r="C73" s="478" t="s">
        <v>1947</v>
      </c>
      <c r="D73" s="434">
        <f>IFERROR(VLOOKUP(C73,'détailRubriqueresultat N'!A:D,3,FALSE),0)</f>
        <v>0</v>
      </c>
      <c r="E73" s="435">
        <f>IFERROR(VLOOKUP(C73,'DétailRubriqueResultat n-1'!A:D,3,FALSE),0)</f>
        <v>0</v>
      </c>
    </row>
    <row r="74" spans="2:5" x14ac:dyDescent="0.2">
      <c r="B74" s="458" t="s">
        <v>1814</v>
      </c>
      <c r="C74" s="479"/>
      <c r="D74" s="454">
        <f>SUM(D71:D73)</f>
        <v>0</v>
      </c>
      <c r="E74" s="488">
        <f>SUM(E71:E73)</f>
        <v>0</v>
      </c>
    </row>
    <row r="75" spans="2:5" x14ac:dyDescent="0.2">
      <c r="B75" s="458" t="s">
        <v>1815</v>
      </c>
      <c r="C75" s="479"/>
      <c r="D75" s="454">
        <f>D68-D74</f>
        <v>0</v>
      </c>
      <c r="E75" s="488">
        <f>E68-E74</f>
        <v>0</v>
      </c>
    </row>
    <row r="76" spans="2:5" x14ac:dyDescent="0.2">
      <c r="B76" s="438"/>
      <c r="C76" s="480"/>
      <c r="D76" s="296"/>
      <c r="E76" s="297"/>
    </row>
    <row r="77" spans="2:5" x14ac:dyDescent="0.2">
      <c r="B77" s="439" t="s">
        <v>1816</v>
      </c>
      <c r="C77" s="480" t="s">
        <v>1948</v>
      </c>
      <c r="D77" s="434">
        <f>IFERROR(VLOOKUP(C77,'détailRubriqueresultat N'!A:D,4,FALSE),0)</f>
        <v>0</v>
      </c>
      <c r="E77" s="435">
        <f>IFERROR(VLOOKUP(C77,'DétailRubriqueResultat n-1'!A:D,4,FALSE),0)</f>
        <v>0</v>
      </c>
    </row>
    <row r="78" spans="2:5" x14ac:dyDescent="0.2">
      <c r="B78" s="439" t="s">
        <v>1817</v>
      </c>
      <c r="C78" s="480" t="s">
        <v>1949</v>
      </c>
      <c r="D78" s="434">
        <f>IFERROR(VLOOKUP(C78,'détailRubriqueresultat N'!A:D,3,FALSE),0)</f>
        <v>0</v>
      </c>
      <c r="E78" s="435">
        <f>IFERROR(VLOOKUP(C78,'DétailRubriqueResultat n-1'!A:D,3,FALSE),0)</f>
        <v>0</v>
      </c>
    </row>
    <row r="79" spans="2:5" x14ac:dyDescent="0.2">
      <c r="B79" s="458" t="s">
        <v>1818</v>
      </c>
      <c r="C79" s="479"/>
      <c r="D79" s="454">
        <f>D29+D53+D68</f>
        <v>74059.27</v>
      </c>
      <c r="E79" s="488">
        <f>E29+E53+E68</f>
        <v>74520.3</v>
      </c>
    </row>
    <row r="80" spans="2:5" x14ac:dyDescent="0.2">
      <c r="B80" s="458" t="s">
        <v>1819</v>
      </c>
      <c r="C80" s="479"/>
      <c r="D80" s="454">
        <f>D43+D60+D74+D77+D78</f>
        <v>70989.03</v>
      </c>
      <c r="E80" s="488">
        <f>E43+E60+E74+E77+E78</f>
        <v>64677.97</v>
      </c>
    </row>
    <row r="81" spans="2:5" x14ac:dyDescent="0.2">
      <c r="B81" s="458" t="s">
        <v>1820</v>
      </c>
      <c r="C81" s="479"/>
      <c r="D81" s="454">
        <f>D79-D80</f>
        <v>3070.2400000000052</v>
      </c>
      <c r="E81" s="488">
        <f>E79-E80</f>
        <v>9842.3300000000017</v>
      </c>
    </row>
    <row r="82" spans="2:5" x14ac:dyDescent="0.2">
      <c r="B82" s="438"/>
      <c r="C82" s="480"/>
      <c r="D82" s="296"/>
      <c r="E82" s="297"/>
    </row>
    <row r="83" spans="2:5" x14ac:dyDescent="0.2">
      <c r="B83" s="438" t="s">
        <v>1625</v>
      </c>
      <c r="C83" s="480"/>
      <c r="D83" s="296"/>
      <c r="E83" s="297"/>
    </row>
    <row r="84" spans="2:5" x14ac:dyDescent="0.2">
      <c r="B84" s="439" t="s">
        <v>1821</v>
      </c>
      <c r="C84" s="480" t="s">
        <v>1950</v>
      </c>
      <c r="D84" s="434">
        <f>IFERROR(VLOOKUP(C84,'détailRubriqueresultat N'!A:D,4,FALSE),0)</f>
        <v>0</v>
      </c>
      <c r="E84" s="435">
        <f>IFERROR(VLOOKUP(C84,'DétailRubriqueResultat n-1'!A:D,4,FALSE),0)</f>
        <v>0</v>
      </c>
    </row>
    <row r="85" spans="2:5" x14ac:dyDescent="0.2">
      <c r="B85" s="439" t="s">
        <v>2022</v>
      </c>
      <c r="C85" s="480" t="s">
        <v>1951</v>
      </c>
      <c r="D85" s="434">
        <f>IFERROR(VLOOKUP(C85,'détailRubriqueresultat N'!A:D,4,FALSE),0)</f>
        <v>0</v>
      </c>
      <c r="E85" s="435">
        <f>IFERROR(VLOOKUP(C85,'DétailRubriqueResultat n-1'!A:D,4,FALSE),0)</f>
        <v>0</v>
      </c>
    </row>
    <row r="86" spans="2:5" x14ac:dyDescent="0.2">
      <c r="B86" s="439" t="s">
        <v>1822</v>
      </c>
      <c r="C86" s="480" t="s">
        <v>1952</v>
      </c>
      <c r="D86" s="434">
        <f>IFERROR(VLOOKUP(C86,'détailRubriqueresultat N'!A:D,4,FALSE),0)</f>
        <v>0</v>
      </c>
      <c r="E86" s="435">
        <f>IFERROR(VLOOKUP(C86,'DétailRubriqueResultat n-1'!A:D,4,FALSE),0)</f>
        <v>0</v>
      </c>
    </row>
    <row r="87" spans="2:5" x14ac:dyDescent="0.2">
      <c r="B87" s="458" t="s">
        <v>15</v>
      </c>
      <c r="C87" s="479"/>
      <c r="D87" s="454">
        <f>SUM(D84:D86)</f>
        <v>0</v>
      </c>
      <c r="E87" s="488">
        <f>SUM(E84:E86)</f>
        <v>0</v>
      </c>
    </row>
    <row r="88" spans="2:5" x14ac:dyDescent="0.2">
      <c r="B88" s="438"/>
      <c r="C88" s="480"/>
      <c r="D88" s="296"/>
      <c r="E88" s="297"/>
    </row>
    <row r="89" spans="2:5" x14ac:dyDescent="0.2">
      <c r="B89" s="438" t="s">
        <v>1823</v>
      </c>
      <c r="C89" s="480"/>
      <c r="D89" s="296"/>
      <c r="E89" s="297"/>
    </row>
    <row r="90" spans="2:5" x14ac:dyDescent="0.2">
      <c r="B90" s="439" t="s">
        <v>1824</v>
      </c>
      <c r="C90" s="480" t="s">
        <v>1953</v>
      </c>
      <c r="D90" s="434">
        <f>IFERROR(VLOOKUP(C90,'détailRubriqueresultat N'!A:D,4,FALSE),0)</f>
        <v>0</v>
      </c>
      <c r="E90" s="435">
        <f>IFERROR(VLOOKUP(C90,'DétailRubriqueResultat n-1'!A:D,4,FALSE),0)</f>
        <v>0</v>
      </c>
    </row>
    <row r="91" spans="2:5" x14ac:dyDescent="0.2">
      <c r="B91" s="439" t="s">
        <v>1825</v>
      </c>
      <c r="C91" s="480" t="s">
        <v>1954</v>
      </c>
      <c r="D91" s="434">
        <f>IFERROR(VLOOKUP(C91,'détailRubriqueresultat N'!A:D,4,FALSE),0)</f>
        <v>0</v>
      </c>
      <c r="E91" s="435">
        <f>IFERROR(VLOOKUP(C91,'DétailRubriqueResultat n-1'!A:D,4,FALSE),0)</f>
        <v>0</v>
      </c>
    </row>
    <row r="92" spans="2:5" x14ac:dyDescent="0.2">
      <c r="B92" s="439" t="s">
        <v>2023</v>
      </c>
      <c r="C92" s="480" t="s">
        <v>1955</v>
      </c>
      <c r="D92" s="434">
        <f>IFERROR(VLOOKUP(C92,'détailRubriqueresultat N'!A:D,4,FALSE),0)</f>
        <v>0</v>
      </c>
      <c r="E92" s="435">
        <f>IFERROR(VLOOKUP(C92,'DétailRubriqueResultat n-1'!A:D,4,FALSE),0)</f>
        <v>0</v>
      </c>
    </row>
    <row r="93" spans="2:5" x14ac:dyDescent="0.2">
      <c r="B93" s="439" t="s">
        <v>1826</v>
      </c>
      <c r="C93" s="480" t="s">
        <v>1956</v>
      </c>
      <c r="D93" s="434">
        <f>IFERROR(VLOOKUP(C93,'détailRubriqueresultat N'!A:D,4,FALSE),0)</f>
        <v>0</v>
      </c>
      <c r="E93" s="435">
        <f>IFERROR(VLOOKUP(C93,'DétailRubriqueResultat n-1'!A:D,4,FALSE),0)</f>
        <v>0</v>
      </c>
    </row>
    <row r="94" spans="2:5" s="3" customFormat="1" x14ac:dyDescent="0.2">
      <c r="B94" s="458" t="s">
        <v>15</v>
      </c>
      <c r="C94" s="479"/>
      <c r="D94" s="454">
        <f>SUM(D90:D93)</f>
        <v>0</v>
      </c>
      <c r="E94" s="455">
        <f>SUM(E90:E93)</f>
        <v>0</v>
      </c>
    </row>
    <row r="95" spans="2:5" ht="4.5" customHeight="1" thickBot="1" x14ac:dyDescent="0.25">
      <c r="B95" s="11"/>
      <c r="C95" s="482"/>
      <c r="D95" s="298"/>
      <c r="E95" s="299"/>
    </row>
    <row r="96" spans="2:5" x14ac:dyDescent="0.2">
      <c r="B96" s="164" t="s">
        <v>106</v>
      </c>
      <c r="C96" s="483"/>
      <c r="D96" s="300">
        <f>D81-Bilan!L27</f>
        <v>5.4569682106375694E-12</v>
      </c>
      <c r="E96" s="300">
        <f>E81-Bilan!M27</f>
        <v>0</v>
      </c>
    </row>
    <row r="97" spans="2:5" x14ac:dyDescent="0.2">
      <c r="C97" s="484"/>
      <c r="D97" s="301"/>
      <c r="E97" s="301"/>
    </row>
    <row r="98" spans="2:5" ht="13.5" thickBot="1" x14ac:dyDescent="0.25">
      <c r="C98" s="484"/>
      <c r="D98" s="302"/>
      <c r="E98" s="302"/>
    </row>
    <row r="99" spans="2:5" ht="4.5" customHeight="1" x14ac:dyDescent="0.2">
      <c r="B99" s="18"/>
      <c r="C99" s="485"/>
      <c r="D99" s="303"/>
      <c r="E99" s="304"/>
    </row>
    <row r="100" spans="2:5" s="196" customFormat="1" ht="15.75" x14ac:dyDescent="0.25">
      <c r="B100" s="195" t="s">
        <v>1790</v>
      </c>
      <c r="C100" s="481"/>
      <c r="D100" s="305"/>
      <c r="E100" s="306"/>
    </row>
    <row r="101" spans="2:5" s="198" customFormat="1" ht="6" customHeight="1" x14ac:dyDescent="0.2">
      <c r="B101" s="197"/>
      <c r="C101" s="481"/>
      <c r="D101" s="307"/>
      <c r="E101" s="308"/>
    </row>
    <row r="102" spans="2:5" x14ac:dyDescent="0.2">
      <c r="B102" s="423" t="s">
        <v>2028</v>
      </c>
      <c r="C102" s="481" t="s">
        <v>1961</v>
      </c>
      <c r="D102" s="275">
        <f>IFERROR(VLOOKUP(C102,'détailRubriqueresultat N'!A:D,4,FALSE),0)</f>
        <v>7307.64</v>
      </c>
      <c r="E102" s="276">
        <f>IFERROR(VLOOKUP(C102,'DétailRubriqueResultat n-1'!A:D,4,FALSE),0)</f>
        <v>8958.15</v>
      </c>
    </row>
    <row r="103" spans="2:5" x14ac:dyDescent="0.2">
      <c r="B103" s="199" t="s">
        <v>1638</v>
      </c>
      <c r="C103" s="481" t="s">
        <v>1962</v>
      </c>
      <c r="D103" s="275">
        <f>IFERROR(VLOOKUP(C103,'détailRubriqueresultat N'!A:D,4,FALSE),0)</f>
        <v>6589</v>
      </c>
      <c r="E103" s="276">
        <f>IFERROR(VLOOKUP(C103,'DétailRubriqueResultat n-1'!A:D,4,FALSE),0)</f>
        <v>7130</v>
      </c>
    </row>
    <row r="104" spans="2:5" x14ac:dyDescent="0.2">
      <c r="B104" s="199"/>
      <c r="C104" s="478"/>
      <c r="D104" s="275"/>
      <c r="E104" s="276"/>
    </row>
    <row r="105" spans="2:5" ht="15.75" x14ac:dyDescent="0.25">
      <c r="B105" s="57" t="s">
        <v>39</v>
      </c>
      <c r="C105" s="478"/>
      <c r="D105" s="275"/>
      <c r="E105" s="276"/>
    </row>
    <row r="106" spans="2:5" x14ac:dyDescent="0.2">
      <c r="B106" s="199" t="s">
        <v>1632</v>
      </c>
      <c r="C106" s="481" t="s">
        <v>1963</v>
      </c>
      <c r="D106" s="275">
        <f>IFERROR(VLOOKUP(C106,'détailRubriqueresultat N'!A:D,4,FALSE),0)</f>
        <v>0</v>
      </c>
      <c r="E106" s="276">
        <f>IFERROR(VLOOKUP(C106,'DétailRubriqueResultat n-1'!A:D,4,FALSE),0)</f>
        <v>0</v>
      </c>
    </row>
    <row r="107" spans="2:5" x14ac:dyDescent="0.2">
      <c r="B107" s="199" t="s">
        <v>1633</v>
      </c>
      <c r="C107" s="481" t="s">
        <v>1964</v>
      </c>
      <c r="D107" s="275">
        <f>IFERROR(VLOOKUP(C107,'détailRubriqueresultat N'!A:D,4,FALSE),0)</f>
        <v>14500</v>
      </c>
      <c r="E107" s="276">
        <f>IFERROR(VLOOKUP(C107,'DétailRubriqueResultat n-1'!A:D,4,FALSE),0)</f>
        <v>14460</v>
      </c>
    </row>
    <row r="108" spans="2:5" x14ac:dyDescent="0.2">
      <c r="B108" s="199" t="s">
        <v>1634</v>
      </c>
      <c r="C108" s="481" t="s">
        <v>1965</v>
      </c>
      <c r="D108" s="275">
        <f>IFERROR(VLOOKUP(C108,'détailRubriqueresultat N'!A:D,4,FALSE),0)</f>
        <v>0</v>
      </c>
      <c r="E108" s="276">
        <f>IFERROR(VLOOKUP(C108,'DétailRubriqueResultat n-1'!A:D,4,FALSE),0)</f>
        <v>0</v>
      </c>
    </row>
    <row r="109" spans="2:5" s="198" customFormat="1" ht="14.25" customHeight="1" x14ac:dyDescent="0.2">
      <c r="B109" s="433" t="s">
        <v>1998</v>
      </c>
      <c r="C109" s="481" t="s">
        <v>1966</v>
      </c>
      <c r="D109" s="275">
        <f>IFERROR(VLOOKUP(C109,'détailRubriqueresultat N'!A:D,4,FALSE),0)</f>
        <v>0</v>
      </c>
      <c r="E109" s="276">
        <f>IFERROR(VLOOKUP(C109,'DétailRubriqueResultat n-1'!A:D,4,FALSE),0)</f>
        <v>0</v>
      </c>
    </row>
    <row r="110" spans="2:5" s="198" customFormat="1" ht="6" customHeight="1" x14ac:dyDescent="0.2">
      <c r="B110" s="199"/>
      <c r="C110" s="478"/>
      <c r="D110" s="307"/>
      <c r="E110" s="308"/>
    </row>
    <row r="111" spans="2:5" s="201" customFormat="1" x14ac:dyDescent="0.2">
      <c r="B111" s="200" t="s">
        <v>103</v>
      </c>
      <c r="C111" s="481"/>
      <c r="D111" s="309">
        <f>SUM(D101:D109)</f>
        <v>28396.639999999999</v>
      </c>
      <c r="E111" s="310">
        <f>SUM(E101:E109)</f>
        <v>30548.15</v>
      </c>
    </row>
    <row r="112" spans="2:5" ht="7.5" customHeight="1" thickBot="1" x14ac:dyDescent="0.25">
      <c r="B112" s="11"/>
      <c r="C112" s="482"/>
      <c r="D112" s="311"/>
      <c r="E112" s="312"/>
    </row>
    <row r="113" spans="2:5" x14ac:dyDescent="0.2">
      <c r="B113" s="16"/>
      <c r="C113" s="16"/>
      <c r="E113" s="1"/>
    </row>
  </sheetData>
  <mergeCells count="2">
    <mergeCell ref="B4:E4"/>
    <mergeCell ref="B5:E5"/>
  </mergeCells>
  <phoneticPr fontId="3" type="noConversion"/>
  <printOptions horizontalCentered="1"/>
  <pageMargins left="0.59055118110236227" right="0.59055118110236227" top="0.78740157480314965" bottom="0.78740157480314965" header="0.51181102362204722" footer="0.19685039370078741"/>
  <pageSetup paperSize="9" scale="53" orientation="portrait" r:id="rId1"/>
  <headerFooter alignWithMargins="0">
    <oddFooter>&amp;L&amp;F - &amp;A&amp;RLe &amp;D à &amp;T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Q76"/>
  <sheetViews>
    <sheetView zoomScale="90" zoomScaleNormal="90" workbookViewId="0">
      <selection activeCell="A4" sqref="A4:J4"/>
    </sheetView>
  </sheetViews>
  <sheetFormatPr baseColWidth="10" defaultColWidth="11.42578125" defaultRowHeight="12.75" x14ac:dyDescent="0.2"/>
  <cols>
    <col min="1" max="1" width="11.42578125" style="21"/>
    <col min="2" max="2" width="4.7109375" style="22" customWidth="1"/>
    <col min="3" max="3" width="24.7109375" style="23" customWidth="1"/>
    <col min="4" max="4" width="13.7109375" style="23" customWidth="1"/>
    <col min="5" max="5" width="7.7109375" style="24" customWidth="1"/>
    <col min="6" max="6" width="13.7109375" style="23" customWidth="1"/>
    <col min="7" max="7" width="7.7109375" style="24" customWidth="1"/>
    <col min="8" max="8" width="14.140625" style="23" customWidth="1"/>
    <col min="9" max="9" width="8.7109375" style="24" customWidth="1"/>
    <col min="10" max="16384" width="11.42578125" style="21"/>
  </cols>
  <sheetData>
    <row r="1" spans="1:17" ht="18" x14ac:dyDescent="0.25">
      <c r="B1" s="159" t="str">
        <f>+Bilan!$B$1</f>
        <v/>
      </c>
    </row>
    <row r="4" spans="1:17" ht="20.25" x14ac:dyDescent="0.3">
      <c r="A4" s="515" t="str">
        <f>CONCATENATE("COMPTE DE RESULTAT ANALYTIQUE PAR NATURE AU 31 AOUT ",Paramétrage!D2)</f>
        <v>COMPTE DE RESULTAT ANALYTIQUE PAR NATURE AU 31 AOUT 2024</v>
      </c>
      <c r="B4" s="515"/>
      <c r="C4" s="515"/>
      <c r="D4" s="515"/>
      <c r="E4" s="515"/>
      <c r="F4" s="515"/>
      <c r="G4" s="515"/>
      <c r="H4" s="515"/>
      <c r="I4" s="515"/>
      <c r="J4" s="515"/>
    </row>
    <row r="5" spans="1:17" s="83" customFormat="1" x14ac:dyDescent="0.2">
      <c r="B5" s="516" t="s">
        <v>0</v>
      </c>
      <c r="C5" s="516"/>
      <c r="D5" s="516"/>
      <c r="E5" s="516"/>
      <c r="F5" s="516"/>
      <c r="G5" s="516"/>
      <c r="H5" s="516"/>
      <c r="I5" s="516"/>
    </row>
    <row r="6" spans="1:17" ht="13.5" thickBot="1" x14ac:dyDescent="0.25"/>
    <row r="7" spans="1:17" ht="4.5" customHeight="1" x14ac:dyDescent="0.2">
      <c r="B7" s="25"/>
      <c r="C7" s="26"/>
      <c r="D7" s="135"/>
      <c r="E7" s="27"/>
      <c r="F7" s="139"/>
      <c r="G7" s="27"/>
      <c r="H7" s="135"/>
      <c r="I7" s="28"/>
    </row>
    <row r="8" spans="1:17" x14ac:dyDescent="0.2">
      <c r="B8" s="29"/>
      <c r="C8" s="30" t="s">
        <v>30</v>
      </c>
      <c r="D8" s="233">
        <f>F8-1</f>
        <v>2023</v>
      </c>
      <c r="E8" s="31"/>
      <c r="F8" s="232">
        <f>Paramétrage!D2</f>
        <v>2024</v>
      </c>
      <c r="G8" s="32"/>
      <c r="H8" s="513" t="str">
        <f>CONCATENATE(F8,"/",D8)</f>
        <v>2024/2023</v>
      </c>
      <c r="I8" s="514"/>
    </row>
    <row r="9" spans="1:17" x14ac:dyDescent="0.2">
      <c r="B9" s="29"/>
      <c r="C9" s="33"/>
      <c r="D9" s="136"/>
      <c r="E9" s="34" t="s">
        <v>31</v>
      </c>
      <c r="F9" s="140"/>
      <c r="G9" s="34" t="s">
        <v>31</v>
      </c>
      <c r="H9" s="142" t="s">
        <v>32</v>
      </c>
      <c r="I9" s="35" t="s">
        <v>33</v>
      </c>
    </row>
    <row r="10" spans="1:17" ht="4.5" customHeight="1" x14ac:dyDescent="0.2">
      <c r="B10" s="36"/>
      <c r="C10" s="37"/>
      <c r="D10" s="137"/>
      <c r="E10" s="38"/>
      <c r="F10" s="141"/>
      <c r="G10" s="38"/>
      <c r="H10" s="143"/>
      <c r="I10" s="39"/>
    </row>
    <row r="11" spans="1:17" x14ac:dyDescent="0.2">
      <c r="B11" s="40"/>
      <c r="C11" s="41"/>
      <c r="D11" s="248"/>
      <c r="E11" s="42"/>
      <c r="F11" s="43"/>
      <c r="G11" s="42"/>
      <c r="H11" s="248"/>
      <c r="I11" s="44"/>
    </row>
    <row r="12" spans="1:17" x14ac:dyDescent="0.2">
      <c r="B12" s="234" t="s">
        <v>56</v>
      </c>
      <c r="C12" s="41" t="s">
        <v>57</v>
      </c>
      <c r="D12" s="358">
        <f>IFERROR((VLOOKUP(B12,'ResultatNature N-1'!A:F,6,FALSE))*(-1),0)</f>
        <v>0</v>
      </c>
      <c r="E12" s="370">
        <f>D12/D$25</f>
        <v>0</v>
      </c>
      <c r="F12" s="361">
        <f>IFERROR((VLOOKUP(B12,'ResultatNature N'!A:F,6,FALSE))*(-1),0)</f>
        <v>0</v>
      </c>
      <c r="G12" s="370">
        <f>F12/F$25</f>
        <v>0</v>
      </c>
      <c r="H12" s="358">
        <f>F12-D12</f>
        <v>0</v>
      </c>
      <c r="I12" s="365">
        <f t="shared" ref="I12:I23" si="0">IFERROR(H12/D12,0)</f>
        <v>0</v>
      </c>
    </row>
    <row r="13" spans="1:17" x14ac:dyDescent="0.2">
      <c r="B13" s="234" t="s">
        <v>1681</v>
      </c>
      <c r="C13" s="41" t="s">
        <v>1682</v>
      </c>
      <c r="D13" s="358">
        <f>IFERROR((VLOOKUP(B13,'ResultatNature N-1'!A:F,6,FALSE))*(-1),0)</f>
        <v>0</v>
      </c>
      <c r="E13" s="370">
        <f>D13/D$25</f>
        <v>0</v>
      </c>
      <c r="F13" s="361">
        <f>IFERROR((VLOOKUP(B13,'ResultatNature N'!A:F,6,FALSE))*(-1),0)</f>
        <v>0</v>
      </c>
      <c r="G13" s="370">
        <f>F13/F$25</f>
        <v>0</v>
      </c>
      <c r="H13" s="358">
        <f>F13-D13</f>
        <v>0</v>
      </c>
      <c r="I13" s="365">
        <f t="shared" si="0"/>
        <v>0</v>
      </c>
    </row>
    <row r="14" spans="1:17" x14ac:dyDescent="0.2">
      <c r="B14" s="234" t="s">
        <v>1698</v>
      </c>
      <c r="C14" s="41" t="s">
        <v>34</v>
      </c>
      <c r="D14" s="358">
        <f>IFERROR((VLOOKUP(B14,'ResultatNature N-1'!A:F,6,FALSE))*(-1),0)</f>
        <v>4478.1499999999996</v>
      </c>
      <c r="E14" s="370">
        <f>D14/D$25</f>
        <v>6.0093021633031526E-2</v>
      </c>
      <c r="F14" s="361">
        <f>IFERROR((VLOOKUP(B14,'ResultatNature N'!A:F,6,FALSE))*(-1),0)</f>
        <v>4377.6400000000003</v>
      </c>
      <c r="G14" s="370">
        <f>F14/F$25</f>
        <v>5.9109953419740714E-2</v>
      </c>
      <c r="H14" s="358">
        <f t="shared" ref="H14:H23" si="1">F14-D14</f>
        <v>-100.50999999999931</v>
      </c>
      <c r="I14" s="365">
        <f t="shared" si="0"/>
        <v>-2.2444536248227353E-2</v>
      </c>
    </row>
    <row r="15" spans="1:17" x14ac:dyDescent="0.2">
      <c r="B15" s="234" t="s">
        <v>1699</v>
      </c>
      <c r="C15" s="41" t="s">
        <v>35</v>
      </c>
      <c r="D15" s="358">
        <f>IFERROR((VLOOKUP(B15,'ResultatNature N-1'!A:F,6,FALSE))*(-1),0)</f>
        <v>4480</v>
      </c>
      <c r="E15" s="370">
        <f t="shared" ref="E15:G23" si="2">D15/D$25</f>
        <v>6.0117847083277977E-2</v>
      </c>
      <c r="F15" s="361">
        <f>IFERROR((VLOOKUP(B15,'ResultatNature N'!A:F,6,FALSE))*(-1),0)</f>
        <v>2930</v>
      </c>
      <c r="G15" s="370">
        <f t="shared" si="2"/>
        <v>3.9562906844747461E-2</v>
      </c>
      <c r="H15" s="358">
        <f t="shared" si="1"/>
        <v>-1550</v>
      </c>
      <c r="I15" s="365">
        <f t="shared" si="0"/>
        <v>-0.34598214285714285</v>
      </c>
      <c r="L15" s="16"/>
      <c r="M15"/>
      <c r="N15"/>
      <c r="O15"/>
      <c r="P15"/>
      <c r="Q15"/>
    </row>
    <row r="16" spans="1:17" x14ac:dyDescent="0.2">
      <c r="B16" s="234" t="s">
        <v>1700</v>
      </c>
      <c r="C16" s="41" t="s">
        <v>36</v>
      </c>
      <c r="D16" s="358">
        <f>IFERROR((VLOOKUP(B16,'ResultatNature N-1'!A:F,6,FALSE))*(-1),0)</f>
        <v>31169</v>
      </c>
      <c r="E16" s="370">
        <f t="shared" si="2"/>
        <v>0.41826186958452932</v>
      </c>
      <c r="F16" s="361">
        <f>IFERROR((VLOOKUP(B16,'ResultatNature N'!A:F,6,FALSE))*(-1),0)</f>
        <v>28697.9</v>
      </c>
      <c r="G16" s="370">
        <f t="shared" si="2"/>
        <v>0.38749909363135776</v>
      </c>
      <c r="H16" s="358">
        <f t="shared" si="1"/>
        <v>-2471.0999999999985</v>
      </c>
      <c r="I16" s="365">
        <f t="shared" si="0"/>
        <v>-7.928069556289899E-2</v>
      </c>
      <c r="L16" s="16"/>
      <c r="M16"/>
      <c r="N16"/>
      <c r="O16"/>
      <c r="P16"/>
      <c r="Q16"/>
    </row>
    <row r="17" spans="2:17" x14ac:dyDescent="0.2">
      <c r="B17" s="234" t="s">
        <v>1701</v>
      </c>
      <c r="C17" s="41" t="s">
        <v>37</v>
      </c>
      <c r="D17" s="358">
        <f>IFERROR((VLOOKUP(B17,'ResultatNature N-1'!A:F,6,FALSE))*(-1),0)</f>
        <v>0</v>
      </c>
      <c r="E17" s="370">
        <f t="shared" si="2"/>
        <v>0</v>
      </c>
      <c r="F17" s="361">
        <f>IFERROR((VLOOKUP(B17,'ResultatNature N'!A:F,6,FALSE))*(-1),0)</f>
        <v>0</v>
      </c>
      <c r="G17" s="370">
        <f t="shared" si="2"/>
        <v>0</v>
      </c>
      <c r="H17" s="358">
        <f t="shared" si="1"/>
        <v>0</v>
      </c>
      <c r="I17" s="365">
        <f t="shared" si="0"/>
        <v>0</v>
      </c>
      <c r="L17" s="16"/>
      <c r="M17"/>
      <c r="N17"/>
      <c r="O17"/>
      <c r="P17"/>
      <c r="Q17"/>
    </row>
    <row r="18" spans="2:17" x14ac:dyDescent="0.2">
      <c r="B18" s="234" t="s">
        <v>1702</v>
      </c>
      <c r="C18" s="41" t="s">
        <v>38</v>
      </c>
      <c r="D18" s="358">
        <f>IFERROR((VLOOKUP(B18,'ResultatNature N-1'!A:F,6,FALSE))*(-1),0)</f>
        <v>11707.51</v>
      </c>
      <c r="E18" s="370">
        <f t="shared" si="2"/>
        <v>0.15710497676472049</v>
      </c>
      <c r="F18" s="361">
        <f>IFERROR((VLOOKUP(B18,'ResultatNature N'!A:F,6,FALSE))*(-1),0)</f>
        <v>14612.86</v>
      </c>
      <c r="G18" s="370">
        <f t="shared" si="2"/>
        <v>0.19731304399840835</v>
      </c>
      <c r="H18" s="358">
        <f t="shared" si="1"/>
        <v>2905.3500000000004</v>
      </c>
      <c r="I18" s="365">
        <f t="shared" si="0"/>
        <v>0.24816122300984583</v>
      </c>
      <c r="L18" s="16"/>
      <c r="M18"/>
      <c r="N18"/>
      <c r="O18"/>
      <c r="P18"/>
      <c r="Q18"/>
    </row>
    <row r="19" spans="2:17" x14ac:dyDescent="0.2">
      <c r="B19" s="234" t="s">
        <v>1703</v>
      </c>
      <c r="C19" s="41" t="s">
        <v>39</v>
      </c>
      <c r="D19" s="358">
        <f>IFERROR((VLOOKUP(B19,'ResultatNature N-1'!A:F,6,FALSE))*(-1),0)</f>
        <v>21590</v>
      </c>
      <c r="E19" s="370">
        <f t="shared" si="2"/>
        <v>0.28971971395713653</v>
      </c>
      <c r="F19" s="361">
        <f>IFERROR((VLOOKUP(B19,'ResultatNature N'!A:F,6,FALSE))*(-1),0)</f>
        <v>21089</v>
      </c>
      <c r="G19" s="370">
        <f t="shared" si="2"/>
        <v>0.28475841039210897</v>
      </c>
      <c r="H19" s="358">
        <f t="shared" si="1"/>
        <v>-501</v>
      </c>
      <c r="I19" s="365">
        <f t="shared" si="0"/>
        <v>-2.3205187586845762E-2</v>
      </c>
      <c r="L19" s="16"/>
      <c r="M19"/>
      <c r="N19"/>
      <c r="O19"/>
      <c r="P19"/>
      <c r="Q19"/>
    </row>
    <row r="20" spans="2:17" x14ac:dyDescent="0.2">
      <c r="B20" s="234" t="s">
        <v>1704</v>
      </c>
      <c r="C20" s="41" t="s">
        <v>40</v>
      </c>
      <c r="D20" s="358">
        <f>IFERROR((VLOOKUP(B20,'ResultatNature N-1'!A:F,6,FALSE))*(-1),0)</f>
        <v>0</v>
      </c>
      <c r="E20" s="370">
        <f t="shared" si="2"/>
        <v>0</v>
      </c>
      <c r="F20" s="361">
        <f>IFERROR((VLOOKUP(B20,'ResultatNature N'!A:F,6,FALSE))*(-1),0)</f>
        <v>0</v>
      </c>
      <c r="G20" s="370">
        <f t="shared" si="2"/>
        <v>0</v>
      </c>
      <c r="H20" s="358">
        <f t="shared" si="1"/>
        <v>0</v>
      </c>
      <c r="I20" s="365">
        <f t="shared" si="0"/>
        <v>0</v>
      </c>
      <c r="L20" s="16"/>
      <c r="M20"/>
      <c r="N20"/>
      <c r="O20"/>
      <c r="P20"/>
      <c r="Q20"/>
    </row>
    <row r="21" spans="2:17" x14ac:dyDescent="0.2">
      <c r="B21" s="234" t="s">
        <v>1705</v>
      </c>
      <c r="C21" s="41" t="s">
        <v>41</v>
      </c>
      <c r="D21" s="358">
        <f>IFERROR((VLOOKUP(B21,'ResultatNature N-1'!A:F,6,FALSE))*(-1),0)</f>
        <v>0</v>
      </c>
      <c r="E21" s="370">
        <f t="shared" si="2"/>
        <v>0</v>
      </c>
      <c r="F21" s="361">
        <f>IFERROR((VLOOKUP(B21,'ResultatNature N'!A:F,6,FALSE))*(-1),0)</f>
        <v>0</v>
      </c>
      <c r="G21" s="370">
        <f t="shared" si="2"/>
        <v>0</v>
      </c>
      <c r="H21" s="358">
        <f t="shared" si="1"/>
        <v>0</v>
      </c>
      <c r="I21" s="365">
        <f t="shared" si="0"/>
        <v>0</v>
      </c>
      <c r="L21" s="16"/>
      <c r="M21"/>
      <c r="N21"/>
      <c r="O21"/>
      <c r="P21"/>
      <c r="Q21"/>
    </row>
    <row r="22" spans="2:17" x14ac:dyDescent="0.2">
      <c r="B22" s="234" t="s">
        <v>1706</v>
      </c>
      <c r="C22" s="41" t="s">
        <v>28</v>
      </c>
      <c r="D22" s="358">
        <f>IFERROR((VLOOKUP(B22,'ResultatNature N-1'!A:F,6,FALSE))*(-1),0)</f>
        <v>1095.6400000000001</v>
      </c>
      <c r="E22" s="370">
        <f t="shared" si="2"/>
        <v>1.4702570977304171E-2</v>
      </c>
      <c r="F22" s="361">
        <f>IFERROR((VLOOKUP(B22,'ResultatNature N'!A:F,6,FALSE))*(-1),0)</f>
        <v>2351.87</v>
      </c>
      <c r="G22" s="370">
        <f t="shared" si="2"/>
        <v>3.1756591713636935E-2</v>
      </c>
      <c r="H22" s="358">
        <f t="shared" si="1"/>
        <v>1256.2299999999998</v>
      </c>
      <c r="I22" s="365">
        <f t="shared" si="0"/>
        <v>1.1465718666715341</v>
      </c>
      <c r="L22" s="16"/>
      <c r="M22"/>
      <c r="N22"/>
      <c r="O22"/>
      <c r="P22"/>
      <c r="Q22"/>
    </row>
    <row r="23" spans="2:17" x14ac:dyDescent="0.2">
      <c r="B23" s="234" t="s">
        <v>1707</v>
      </c>
      <c r="C23" s="41" t="s">
        <v>42</v>
      </c>
      <c r="D23" s="358">
        <f>IFERROR((VLOOKUP(B23,'ResultatNature N-1'!A:F,6,FALSE))*(-1),0)</f>
        <v>0</v>
      </c>
      <c r="E23" s="370">
        <f t="shared" si="2"/>
        <v>0</v>
      </c>
      <c r="F23" s="361">
        <f>IFERROR((VLOOKUP(B23,'ResultatNature N'!A:F,6,FALSE))*(-1),0)</f>
        <v>0</v>
      </c>
      <c r="G23" s="370">
        <f t="shared" si="2"/>
        <v>0</v>
      </c>
      <c r="H23" s="358">
        <f t="shared" si="1"/>
        <v>0</v>
      </c>
      <c r="I23" s="365">
        <f t="shared" si="0"/>
        <v>0</v>
      </c>
    </row>
    <row r="24" spans="2:17" x14ac:dyDescent="0.2">
      <c r="B24" s="45"/>
      <c r="C24" s="41"/>
      <c r="D24" s="358"/>
      <c r="E24" s="371"/>
      <c r="F24" s="361"/>
      <c r="G24" s="371"/>
      <c r="H24" s="358"/>
      <c r="I24" s="365"/>
    </row>
    <row r="25" spans="2:17" x14ac:dyDescent="0.2">
      <c r="B25" s="29"/>
      <c r="C25" s="33" t="s">
        <v>43</v>
      </c>
      <c r="D25" s="360">
        <f>SUM(D11:D24)</f>
        <v>74520.3</v>
      </c>
      <c r="E25" s="376"/>
      <c r="F25" s="361">
        <f>SUM(F11:F24)</f>
        <v>74059.26999999999</v>
      </c>
      <c r="G25" s="372"/>
      <c r="H25" s="360">
        <f>SUM(H11:H24)</f>
        <v>-461.0299999999977</v>
      </c>
      <c r="I25" s="366">
        <f>H25/D25</f>
        <v>-6.1866363930364971E-3</v>
      </c>
    </row>
    <row r="26" spans="2:17" x14ac:dyDescent="0.2">
      <c r="B26" s="36"/>
      <c r="C26" s="37"/>
      <c r="D26" s="362"/>
      <c r="E26" s="373"/>
      <c r="F26" s="363"/>
      <c r="G26" s="373"/>
      <c r="H26" s="362"/>
      <c r="I26" s="367"/>
    </row>
    <row r="27" spans="2:17" x14ac:dyDescent="0.2">
      <c r="B27" s="45"/>
      <c r="C27" s="41"/>
      <c r="D27" s="358"/>
      <c r="E27" s="371"/>
      <c r="F27" s="359"/>
      <c r="G27" s="371"/>
      <c r="H27" s="358"/>
      <c r="I27" s="365"/>
    </row>
    <row r="28" spans="2:17" x14ac:dyDescent="0.2">
      <c r="B28" s="234" t="s">
        <v>44</v>
      </c>
      <c r="C28" s="41" t="s">
        <v>45</v>
      </c>
      <c r="D28" s="358">
        <f>IFERROR(VLOOKUP(B28,'ResultatNature N-1'!A:F,6,FALSE),0)</f>
        <v>0</v>
      </c>
      <c r="E28" s="374">
        <f>D28/D$42</f>
        <v>0</v>
      </c>
      <c r="F28" s="361">
        <f>IFERROR(VLOOKUP(B28,'ResultatNature N'!A:F,6,FALSE),0)</f>
        <v>0</v>
      </c>
      <c r="G28" s="374">
        <f>F28/F$42</f>
        <v>0</v>
      </c>
      <c r="H28" s="358">
        <f t="shared" ref="H28:H40" si="3">F28-D28</f>
        <v>0</v>
      </c>
      <c r="I28" s="365">
        <f>IFERROR(H28/D28,0)</f>
        <v>0</v>
      </c>
    </row>
    <row r="29" spans="2:17" x14ac:dyDescent="0.2">
      <c r="B29" s="234" t="s">
        <v>58</v>
      </c>
      <c r="C29" s="41" t="s">
        <v>59</v>
      </c>
      <c r="D29" s="358">
        <f>IFERROR(VLOOKUP(B29,'ResultatNature N-1'!A:F,6,FALSE),0)</f>
        <v>0</v>
      </c>
      <c r="E29" s="374">
        <f>D29/D$42</f>
        <v>0</v>
      </c>
      <c r="F29" s="361">
        <f>IFERROR(VLOOKUP(B29,'ResultatNature N'!A:F,6,FALSE),0)</f>
        <v>0</v>
      </c>
      <c r="G29" s="374">
        <f>F29/F$42</f>
        <v>0</v>
      </c>
      <c r="H29" s="358">
        <f>F29-D29</f>
        <v>0</v>
      </c>
      <c r="I29" s="365">
        <f t="shared" ref="I29:I40" si="4">IFERROR(H29/D29,0)</f>
        <v>0</v>
      </c>
    </row>
    <row r="30" spans="2:17" ht="15" x14ac:dyDescent="0.25">
      <c r="B30" s="234" t="s">
        <v>1683</v>
      </c>
      <c r="C30" s="235" t="s">
        <v>1684</v>
      </c>
      <c r="D30" s="358">
        <f>IFERROR(VLOOKUP(B30,'ResultatNature N-1'!A:F,6,FALSE),0)</f>
        <v>0</v>
      </c>
      <c r="E30" s="374">
        <f>D30/D$42</f>
        <v>0</v>
      </c>
      <c r="F30" s="361">
        <f>IFERROR(VLOOKUP(B30,'ResultatNature N'!A:F,6,FALSE),0)</f>
        <v>0</v>
      </c>
      <c r="G30" s="374">
        <f>F30/F$42</f>
        <v>0</v>
      </c>
      <c r="H30" s="358">
        <f>F30-D30</f>
        <v>0</v>
      </c>
      <c r="I30" s="365">
        <f t="shared" si="4"/>
        <v>0</v>
      </c>
    </row>
    <row r="31" spans="2:17" x14ac:dyDescent="0.2">
      <c r="B31" s="234" t="s">
        <v>1688</v>
      </c>
      <c r="C31" s="41" t="s">
        <v>46</v>
      </c>
      <c r="D31" s="358">
        <f>IFERROR(VLOOKUP(B31,'ResultatNature N-1'!A:F,6,FALSE),0)</f>
        <v>23987.18</v>
      </c>
      <c r="E31" s="374">
        <f t="shared" ref="E31:G40" si="5">D31/D$42</f>
        <v>0.37087094724834435</v>
      </c>
      <c r="F31" s="361">
        <f>IFERROR(VLOOKUP(B31,'ResultatNature N'!A:F,6,FALSE),0)</f>
        <v>23709.01</v>
      </c>
      <c r="G31" s="374">
        <f t="shared" si="5"/>
        <v>0.33398132077590015</v>
      </c>
      <c r="H31" s="358">
        <f t="shared" si="3"/>
        <v>-278.17000000000189</v>
      </c>
      <c r="I31" s="365">
        <f t="shared" si="4"/>
        <v>-1.1596611189810636E-2</v>
      </c>
    </row>
    <row r="32" spans="2:17" x14ac:dyDescent="0.2">
      <c r="B32" s="234" t="s">
        <v>1689</v>
      </c>
      <c r="C32" s="41" t="s">
        <v>47</v>
      </c>
      <c r="D32" s="358">
        <f>IFERROR(VLOOKUP(B32,'ResultatNature N-1'!A:F,6,FALSE),0)</f>
        <v>16916.830000000002</v>
      </c>
      <c r="E32" s="374">
        <f t="shared" si="5"/>
        <v>0.26155474576583032</v>
      </c>
      <c r="F32" s="361">
        <f>IFERROR(VLOOKUP(B32,'ResultatNature N'!A:F,6,FALSE),0)</f>
        <v>23959.15</v>
      </c>
      <c r="G32" s="374">
        <f t="shared" si="5"/>
        <v>0.33750496379511036</v>
      </c>
      <c r="H32" s="358">
        <f t="shared" si="3"/>
        <v>7042.32</v>
      </c>
      <c r="I32" s="365">
        <f t="shared" si="4"/>
        <v>0.41629075896607098</v>
      </c>
    </row>
    <row r="33" spans="2:9" x14ac:dyDescent="0.2">
      <c r="B33" s="234" t="s">
        <v>1690</v>
      </c>
      <c r="C33" s="41" t="s">
        <v>48</v>
      </c>
      <c r="D33" s="358">
        <f>IFERROR(VLOOKUP(B33,'ResultatNature N-1'!A:F,6,FALSE),0)</f>
        <v>20178.93</v>
      </c>
      <c r="E33" s="374">
        <f t="shared" si="5"/>
        <v>0.3119907752206818</v>
      </c>
      <c r="F33" s="361">
        <f>IFERROR(VLOOKUP(B33,'ResultatNature N'!A:F,6,FALSE),0)</f>
        <v>19253.5</v>
      </c>
      <c r="G33" s="374">
        <f t="shared" si="5"/>
        <v>0.27121796142305366</v>
      </c>
      <c r="H33" s="358">
        <f t="shared" si="3"/>
        <v>-925.43000000000029</v>
      </c>
      <c r="I33" s="365">
        <f t="shared" si="4"/>
        <v>-4.5861202749600712E-2</v>
      </c>
    </row>
    <row r="34" spans="2:9" x14ac:dyDescent="0.2">
      <c r="B34" s="234" t="s">
        <v>1691</v>
      </c>
      <c r="C34" s="41" t="s">
        <v>49</v>
      </c>
      <c r="D34" s="358">
        <f>IFERROR(VLOOKUP(B34,'ResultatNature N-1'!A:F,6,FALSE),0)</f>
        <v>0</v>
      </c>
      <c r="E34" s="374">
        <f t="shared" si="5"/>
        <v>0</v>
      </c>
      <c r="F34" s="361">
        <f>IFERROR(VLOOKUP(B34,'ResultatNature N'!A:F,6,FALSE),0)</f>
        <v>0</v>
      </c>
      <c r="G34" s="374">
        <f t="shared" si="5"/>
        <v>0</v>
      </c>
      <c r="H34" s="358">
        <f t="shared" si="3"/>
        <v>0</v>
      </c>
      <c r="I34" s="365">
        <f t="shared" si="4"/>
        <v>0</v>
      </c>
    </row>
    <row r="35" spans="2:9" x14ac:dyDescent="0.2">
      <c r="B35" s="234" t="s">
        <v>1692</v>
      </c>
      <c r="C35" s="41" t="s">
        <v>50</v>
      </c>
      <c r="D35" s="358">
        <f>IFERROR(VLOOKUP(B35,'ResultatNature N-1'!A:F,6,FALSE),0)</f>
        <v>3337.4</v>
      </c>
      <c r="E35" s="374">
        <f t="shared" si="5"/>
        <v>5.1600258944428837E-2</v>
      </c>
      <c r="F35" s="361">
        <f>IFERROR(VLOOKUP(B35,'ResultatNature N'!A:F,6,FALSE),0)</f>
        <v>3937.94</v>
      </c>
      <c r="G35" s="374">
        <f t="shared" si="5"/>
        <v>5.5472514556122267E-2</v>
      </c>
      <c r="H35" s="358">
        <f t="shared" si="3"/>
        <v>600.54</v>
      </c>
      <c r="I35" s="365">
        <f t="shared" si="4"/>
        <v>0.17994247018637261</v>
      </c>
    </row>
    <row r="36" spans="2:9" x14ac:dyDescent="0.2">
      <c r="B36" s="234" t="s">
        <v>1693</v>
      </c>
      <c r="C36" s="41" t="s">
        <v>51</v>
      </c>
      <c r="D36" s="358">
        <f>IFERROR(VLOOKUP(B36,'ResultatNature N-1'!A:F,6,FALSE),0)</f>
        <v>0</v>
      </c>
      <c r="E36" s="374">
        <f t="shared" si="5"/>
        <v>0</v>
      </c>
      <c r="F36" s="361">
        <f>IFERROR(VLOOKUP(B36,'ResultatNature N'!A:F,6,FALSE),0)</f>
        <v>0</v>
      </c>
      <c r="G36" s="374">
        <f t="shared" si="5"/>
        <v>0</v>
      </c>
      <c r="H36" s="358">
        <f>F36-D36</f>
        <v>0</v>
      </c>
      <c r="I36" s="365">
        <f t="shared" si="4"/>
        <v>0</v>
      </c>
    </row>
    <row r="37" spans="2:9" x14ac:dyDescent="0.2">
      <c r="B37" s="234" t="s">
        <v>1694</v>
      </c>
      <c r="C37" s="41" t="s">
        <v>52</v>
      </c>
      <c r="D37" s="358">
        <f>IFERROR(VLOOKUP(B37,'ResultatNature N-1'!A:F,6,FALSE),0)</f>
        <v>0</v>
      </c>
      <c r="E37" s="374">
        <f t="shared" si="5"/>
        <v>0</v>
      </c>
      <c r="F37" s="361">
        <f>IFERROR(VLOOKUP(B37,'ResultatNature N'!A:F,6,FALSE),0)</f>
        <v>0</v>
      </c>
      <c r="G37" s="374">
        <f t="shared" si="5"/>
        <v>0</v>
      </c>
      <c r="H37" s="358">
        <f t="shared" si="3"/>
        <v>0</v>
      </c>
      <c r="I37" s="365">
        <f t="shared" si="4"/>
        <v>0</v>
      </c>
    </row>
    <row r="38" spans="2:9" x14ac:dyDescent="0.2">
      <c r="B38" s="234" t="s">
        <v>1695</v>
      </c>
      <c r="C38" s="41" t="s">
        <v>53</v>
      </c>
      <c r="D38" s="358">
        <f>IFERROR(VLOOKUP(B38,'ResultatNature N-1'!A:F,6,FALSE),0)</f>
        <v>0</v>
      </c>
      <c r="E38" s="374">
        <f t="shared" si="5"/>
        <v>0</v>
      </c>
      <c r="F38" s="361">
        <f>IFERROR(VLOOKUP(B38,'ResultatNature N'!A:F,6,FALSE),0)</f>
        <v>0</v>
      </c>
      <c r="G38" s="374">
        <f t="shared" si="5"/>
        <v>0</v>
      </c>
      <c r="H38" s="358">
        <f t="shared" si="3"/>
        <v>0</v>
      </c>
      <c r="I38" s="365">
        <f t="shared" si="4"/>
        <v>0</v>
      </c>
    </row>
    <row r="39" spans="2:9" x14ac:dyDescent="0.2">
      <c r="B39" s="234" t="s">
        <v>1696</v>
      </c>
      <c r="C39" s="41" t="s">
        <v>29</v>
      </c>
      <c r="D39" s="358">
        <f>IFERROR(VLOOKUP(B39,'ResultatNature N-1'!A:F,6,FALSE),0)</f>
        <v>257.63</v>
      </c>
      <c r="E39" s="374">
        <f t="shared" si="5"/>
        <v>3.9832728207146884E-3</v>
      </c>
      <c r="F39" s="361">
        <f>IFERROR(VLOOKUP(B39,'ResultatNature N'!A:F,6,FALSE),0)</f>
        <v>129.43</v>
      </c>
      <c r="G39" s="374">
        <f t="shared" si="5"/>
        <v>1.8232394498135841E-3</v>
      </c>
      <c r="H39" s="358">
        <f t="shared" si="3"/>
        <v>-128.19999999999999</v>
      </c>
      <c r="I39" s="365">
        <f t="shared" si="4"/>
        <v>-0.49761285564569341</v>
      </c>
    </row>
    <row r="40" spans="2:9" x14ac:dyDescent="0.2">
      <c r="B40" s="234" t="s">
        <v>1697</v>
      </c>
      <c r="C40" s="41" t="s">
        <v>54</v>
      </c>
      <c r="D40" s="358">
        <f>IFERROR(VLOOKUP(B40,'ResultatNature N-1'!A:F,6,FALSE),0)</f>
        <v>0</v>
      </c>
      <c r="E40" s="374">
        <f t="shared" si="5"/>
        <v>0</v>
      </c>
      <c r="F40" s="361">
        <f>IFERROR(VLOOKUP(B40,'ResultatNature N'!A:F,6,FALSE),0)</f>
        <v>0</v>
      </c>
      <c r="G40" s="374">
        <f t="shared" si="5"/>
        <v>0</v>
      </c>
      <c r="H40" s="358">
        <f t="shared" si="3"/>
        <v>0</v>
      </c>
      <c r="I40" s="365">
        <f t="shared" si="4"/>
        <v>0</v>
      </c>
    </row>
    <row r="41" spans="2:9" x14ac:dyDescent="0.2">
      <c r="B41" s="45"/>
      <c r="C41" s="41"/>
      <c r="D41" s="358"/>
      <c r="E41" s="371"/>
      <c r="F41" s="361"/>
      <c r="G41" s="371"/>
      <c r="H41" s="358"/>
      <c r="I41" s="365"/>
    </row>
    <row r="42" spans="2:9" x14ac:dyDescent="0.2">
      <c r="B42" s="29"/>
      <c r="C42" s="33" t="s">
        <v>55</v>
      </c>
      <c r="D42" s="360">
        <f>SUM(D27:D41)</f>
        <v>64677.97</v>
      </c>
      <c r="E42" s="372"/>
      <c r="F42" s="361">
        <f>SUM(F27:F41)</f>
        <v>70989.03</v>
      </c>
      <c r="G42" s="372"/>
      <c r="H42" s="360">
        <f>SUM(H27:H41)</f>
        <v>6311.0599999999977</v>
      </c>
      <c r="I42" s="366">
        <f>H42/D42</f>
        <v>9.7576655544383925E-2</v>
      </c>
    </row>
    <row r="43" spans="2:9" x14ac:dyDescent="0.2">
      <c r="B43" s="36"/>
      <c r="C43" s="37"/>
      <c r="D43" s="362"/>
      <c r="E43" s="373"/>
      <c r="F43" s="364"/>
      <c r="G43" s="373"/>
      <c r="H43" s="362"/>
      <c r="I43" s="368"/>
    </row>
    <row r="44" spans="2:9" ht="4.5" customHeight="1" x14ac:dyDescent="0.2">
      <c r="B44" s="45"/>
      <c r="C44" s="41"/>
      <c r="D44" s="358"/>
      <c r="E44" s="371"/>
      <c r="F44" s="357"/>
      <c r="G44" s="371"/>
      <c r="H44" s="358"/>
      <c r="I44" s="369"/>
    </row>
    <row r="45" spans="2:9" s="52" customFormat="1" ht="15.75" x14ac:dyDescent="0.25">
      <c r="B45" s="53"/>
      <c r="C45" s="54" t="s">
        <v>104</v>
      </c>
      <c r="D45" s="360">
        <f>D25+-D42</f>
        <v>9842.3300000000017</v>
      </c>
      <c r="E45" s="375"/>
      <c r="F45" s="361">
        <f>F25-F42</f>
        <v>3070.2399999999907</v>
      </c>
      <c r="G45" s="375"/>
      <c r="H45" s="360">
        <f>H25-H42</f>
        <v>-6772.0899999999956</v>
      </c>
      <c r="I45" s="366">
        <f>H45/D45</f>
        <v>-0.68805760424614848</v>
      </c>
    </row>
    <row r="46" spans="2:9" ht="4.5" customHeight="1" thickBot="1" x14ac:dyDescent="0.25">
      <c r="B46" s="48"/>
      <c r="C46" s="49"/>
      <c r="D46" s="325"/>
      <c r="E46" s="326"/>
      <c r="F46" s="327"/>
      <c r="G46" s="328"/>
      <c r="H46" s="329"/>
      <c r="I46" s="330"/>
    </row>
    <row r="47" spans="2:9" s="168" customFormat="1" ht="11.25" x14ac:dyDescent="0.2">
      <c r="B47" s="169"/>
      <c r="C47" s="164" t="s">
        <v>106</v>
      </c>
      <c r="D47" s="294">
        <f>D45-Bilan!M27</f>
        <v>0</v>
      </c>
      <c r="E47" s="294"/>
      <c r="F47" s="294">
        <f>F45-Bilan!L27</f>
        <v>-9.0949470177292824E-12</v>
      </c>
      <c r="G47" s="250"/>
      <c r="H47" s="503">
        <f>H45-(F45-D45)</f>
        <v>1.546140993013978E-11</v>
      </c>
      <c r="I47" s="250"/>
    </row>
    <row r="48" spans="2:9" ht="13.5" thickBot="1" x14ac:dyDescent="0.25">
      <c r="D48" s="295"/>
      <c r="E48" s="331"/>
      <c r="F48" s="295"/>
      <c r="G48" s="332"/>
      <c r="H48" s="333"/>
      <c r="I48" s="332"/>
    </row>
    <row r="49" spans="2:9" ht="6" customHeight="1" x14ac:dyDescent="0.2">
      <c r="B49" s="25"/>
      <c r="C49" s="26"/>
      <c r="D49" s="334"/>
      <c r="E49" s="335"/>
      <c r="F49" s="336"/>
      <c r="G49" s="337"/>
      <c r="H49" s="338"/>
      <c r="I49" s="339"/>
    </row>
    <row r="50" spans="2:9" s="85" customFormat="1" x14ac:dyDescent="0.2">
      <c r="B50" s="504" t="s">
        <v>24</v>
      </c>
      <c r="C50" s="33" t="s">
        <v>24</v>
      </c>
      <c r="D50" s="322">
        <f>SUM(D52:D53)</f>
        <v>0</v>
      </c>
      <c r="E50" s="340"/>
      <c r="F50" s="323">
        <f>SUM(F52:F53)</f>
        <v>0</v>
      </c>
      <c r="G50" s="341"/>
      <c r="H50" s="319">
        <f>F50-D50</f>
        <v>0</v>
      </c>
      <c r="I50" s="320" t="e">
        <f>H50/D50</f>
        <v>#DIV/0!</v>
      </c>
    </row>
    <row r="51" spans="2:9" ht="6" customHeight="1" x14ac:dyDescent="0.2">
      <c r="B51" s="77"/>
      <c r="C51" s="33"/>
      <c r="D51" s="313"/>
      <c r="E51" s="342"/>
      <c r="F51" s="315"/>
      <c r="G51" s="318"/>
      <c r="H51" s="316"/>
      <c r="I51" s="324"/>
    </row>
    <row r="52" spans="2:9" x14ac:dyDescent="0.2">
      <c r="B52" s="45"/>
      <c r="C52" s="41" t="s">
        <v>98</v>
      </c>
      <c r="D52" s="313">
        <f>IFERROR(ABS(VLOOKUP("FP01",'DetailRubriqueMatrice N-1'!A:D,4,FALSE)),0)</f>
        <v>0</v>
      </c>
      <c r="E52" s="342"/>
      <c r="F52" s="315">
        <f>IFERROR(ABS(VLOOKUP("FP01",'DetailRubriqueMatrice N'!A:D,4,FALSE)),0)</f>
        <v>0</v>
      </c>
      <c r="G52" s="318"/>
      <c r="H52" s="316">
        <f>F52-D52</f>
        <v>0</v>
      </c>
      <c r="I52" s="317" t="e">
        <f>H52/D52</f>
        <v>#DIV/0!</v>
      </c>
    </row>
    <row r="53" spans="2:9" x14ac:dyDescent="0.2">
      <c r="B53" s="45"/>
      <c r="C53" s="41" t="s">
        <v>99</v>
      </c>
      <c r="D53" s="313">
        <f>IFERROR(ABS(VLOOKUP("FP02",'DetailRubriqueMatrice N-1'!A:D,4,FALSE)),0)</f>
        <v>0</v>
      </c>
      <c r="E53" s="342"/>
      <c r="F53" s="315">
        <f>IFERROR(ABS(VLOOKUP("FP02",'DetailRubriqueMatrice N'!A:D,4,FALSE)),0)</f>
        <v>0</v>
      </c>
      <c r="G53" s="318"/>
      <c r="H53" s="316">
        <f>F53-D53</f>
        <v>0</v>
      </c>
      <c r="I53" s="317" t="e">
        <f>H53/D53</f>
        <v>#DIV/0!</v>
      </c>
    </row>
    <row r="54" spans="2:9" x14ac:dyDescent="0.2">
      <c r="B54" s="78"/>
      <c r="C54" s="79" t="s">
        <v>100</v>
      </c>
      <c r="D54" s="343" t="e">
        <f>D53/D52</f>
        <v>#DIV/0!</v>
      </c>
      <c r="E54" s="314"/>
      <c r="F54" s="344">
        <f>IFERROR(F53/F52,0)</f>
        <v>0</v>
      </c>
      <c r="G54" s="321"/>
      <c r="H54" s="316"/>
      <c r="I54" s="324"/>
    </row>
    <row r="55" spans="2:9" ht="6" customHeight="1" x14ac:dyDescent="0.2">
      <c r="B55" s="46"/>
      <c r="C55" s="47"/>
      <c r="D55" s="345"/>
      <c r="E55" s="346"/>
      <c r="F55" s="347"/>
      <c r="G55" s="348"/>
      <c r="H55" s="349"/>
      <c r="I55" s="350"/>
    </row>
    <row r="56" spans="2:9" ht="6" customHeight="1" x14ac:dyDescent="0.2">
      <c r="B56" s="45"/>
      <c r="C56" s="41"/>
      <c r="D56" s="351"/>
      <c r="E56" s="314"/>
      <c r="F56" s="352"/>
      <c r="G56" s="321"/>
      <c r="H56" s="316"/>
      <c r="I56" s="324"/>
    </row>
    <row r="57" spans="2:9" x14ac:dyDescent="0.2">
      <c r="B57" s="80"/>
      <c r="C57" s="81" t="s">
        <v>101</v>
      </c>
      <c r="D57" s="353">
        <f>D50/D25</f>
        <v>0</v>
      </c>
      <c r="E57" s="314"/>
      <c r="F57" s="354">
        <f>IFERROR(F50/F25,0)</f>
        <v>0</v>
      </c>
      <c r="G57" s="321"/>
      <c r="H57" s="316"/>
      <c r="I57" s="324"/>
    </row>
    <row r="58" spans="2:9" x14ac:dyDescent="0.2">
      <c r="B58" s="80"/>
      <c r="C58" s="81" t="s">
        <v>102</v>
      </c>
      <c r="D58" s="353">
        <f>D50/D42</f>
        <v>0</v>
      </c>
      <c r="E58" s="314"/>
      <c r="F58" s="354">
        <f>IFERROR(F50/F42,0)</f>
        <v>0</v>
      </c>
      <c r="G58" s="321"/>
      <c r="H58" s="316"/>
      <c r="I58" s="324"/>
    </row>
    <row r="59" spans="2:9" ht="6" customHeight="1" thickBot="1" x14ac:dyDescent="0.25">
      <c r="B59" s="48"/>
      <c r="C59" s="49"/>
      <c r="D59" s="325"/>
      <c r="E59" s="355"/>
      <c r="F59" s="327"/>
      <c r="G59" s="328"/>
      <c r="H59" s="329"/>
      <c r="I59" s="330"/>
    </row>
    <row r="60" spans="2:9" s="166" customFormat="1" ht="11.25" x14ac:dyDescent="0.2">
      <c r="B60" s="167"/>
      <c r="C60" s="170" t="s">
        <v>107</v>
      </c>
      <c r="D60" s="294">
        <f>D50-SUM('Compte de résultat'!E37:E38)</f>
        <v>0</v>
      </c>
      <c r="E60" s="294"/>
      <c r="F60" s="294">
        <f>F50-SUM('Compte de résultat'!D37:D38)</f>
        <v>0</v>
      </c>
      <c r="G60" s="332"/>
      <c r="H60" s="332"/>
      <c r="I60" s="332"/>
    </row>
    <row r="61" spans="2:9" ht="13.5" thickBot="1" x14ac:dyDescent="0.25">
      <c r="D61" s="295"/>
      <c r="E61" s="331"/>
      <c r="F61" s="295"/>
      <c r="G61" s="332"/>
      <c r="H61" s="333"/>
      <c r="I61" s="332"/>
    </row>
    <row r="62" spans="2:9" ht="6" customHeight="1" x14ac:dyDescent="0.2">
      <c r="B62" s="25"/>
      <c r="C62" s="26"/>
      <c r="D62" s="334"/>
      <c r="E62" s="335"/>
      <c r="F62" s="336"/>
      <c r="G62" s="337"/>
      <c r="H62" s="338"/>
      <c r="I62" s="339"/>
    </row>
    <row r="63" spans="2:9" s="85" customFormat="1" x14ac:dyDescent="0.2">
      <c r="B63" s="77" t="s">
        <v>113</v>
      </c>
      <c r="C63" s="33"/>
      <c r="D63" s="313">
        <f>IFERROR(ABS(VLOOKUP("TS01",'DetailRubriqueMatrice N-1'!A:D,4,FALSE)),0)</f>
        <v>0</v>
      </c>
      <c r="E63" s="342"/>
      <c r="F63" s="315">
        <f>IFERROR(ABS(VLOOKUP("TS01",'DetailRubriqueMatrice N'!A:D,4,FALSE)),0)</f>
        <v>0</v>
      </c>
      <c r="G63" s="341"/>
      <c r="H63" s="356">
        <f>F63-D63</f>
        <v>0</v>
      </c>
      <c r="I63" s="317" t="e">
        <f>H63/D63</f>
        <v>#DIV/0!</v>
      </c>
    </row>
    <row r="64" spans="2:9" ht="6" customHeight="1" thickBot="1" x14ac:dyDescent="0.25">
      <c r="B64" s="48"/>
      <c r="C64" s="49"/>
      <c r="D64" s="255"/>
      <c r="E64" s="257"/>
      <c r="F64" s="256"/>
      <c r="G64" s="50"/>
      <c r="H64" s="138"/>
      <c r="I64" s="51"/>
    </row>
    <row r="67" spans="1:4" x14ac:dyDescent="0.2">
      <c r="A67" s="240"/>
      <c r="B67" s="239"/>
      <c r="C67" s="254"/>
      <c r="D67" s="241"/>
    </row>
    <row r="68" spans="1:4" x14ac:dyDescent="0.2">
      <c r="A68" s="240"/>
      <c r="B68" s="239"/>
      <c r="C68" s="241"/>
      <c r="D68" s="241"/>
    </row>
    <row r="69" spans="1:4" x14ac:dyDescent="0.2">
      <c r="A69" s="236"/>
      <c r="B69" s="237"/>
      <c r="C69" s="238"/>
      <c r="D69" s="238"/>
    </row>
    <row r="70" spans="1:4" x14ac:dyDescent="0.2">
      <c r="A70" s="240"/>
      <c r="B70" s="239"/>
      <c r="C70" s="242"/>
      <c r="D70" s="241"/>
    </row>
    <row r="71" spans="1:4" x14ac:dyDescent="0.2">
      <c r="A71" s="260"/>
      <c r="B71" s="261"/>
      <c r="C71" s="247"/>
      <c r="D71" s="247"/>
    </row>
    <row r="72" spans="1:4" x14ac:dyDescent="0.2">
      <c r="A72" s="260"/>
      <c r="B72" s="261"/>
      <c r="C72" s="247"/>
      <c r="D72" s="247"/>
    </row>
    <row r="73" spans="1:4" x14ac:dyDescent="0.2">
      <c r="A73" s="240"/>
      <c r="B73" s="239"/>
      <c r="C73" s="241"/>
      <c r="D73" s="241"/>
    </row>
    <row r="74" spans="1:4" x14ac:dyDescent="0.2">
      <c r="A74" s="240"/>
      <c r="B74" s="239"/>
      <c r="C74" s="241"/>
      <c r="D74" s="241"/>
    </row>
    <row r="75" spans="1:4" x14ac:dyDescent="0.2">
      <c r="A75" s="236"/>
      <c r="B75" s="237"/>
      <c r="C75" s="238"/>
      <c r="D75" s="238"/>
    </row>
    <row r="76" spans="1:4" x14ac:dyDescent="0.2">
      <c r="A76" s="240"/>
      <c r="B76" s="239"/>
      <c r="C76" s="242"/>
      <c r="D76" s="241"/>
    </row>
  </sheetData>
  <mergeCells count="3">
    <mergeCell ref="H8:I8"/>
    <mergeCell ref="A4:J4"/>
    <mergeCell ref="B5:I5"/>
  </mergeCells>
  <phoneticPr fontId="3" type="noConversion"/>
  <printOptions horizontalCentered="1"/>
  <pageMargins left="0.59055118110236227" right="0.59055118110236227" top="0.78740157480314965" bottom="0.78740157480314965" header="0.51181102362204722" footer="0.19685039370078741"/>
  <pageSetup paperSize="9" scale="78" orientation="portrait" r:id="rId1"/>
  <headerFooter alignWithMargins="0">
    <oddFooter>&amp;L&amp;F - &amp;A&amp;RLe &amp;D à &amp;T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G68"/>
  <sheetViews>
    <sheetView topLeftCell="A18" zoomScale="90" zoomScaleNormal="90" workbookViewId="0"/>
  </sheetViews>
  <sheetFormatPr baseColWidth="10" defaultColWidth="11.42578125" defaultRowHeight="12.75" x14ac:dyDescent="0.2"/>
  <cols>
    <col min="1" max="1" width="33.7109375" style="1" customWidth="1"/>
    <col min="2" max="6" width="13.7109375" style="86" customWidth="1"/>
    <col min="7" max="7" width="12.7109375" style="1" bestFit="1" customWidth="1"/>
    <col min="8" max="16384" width="11.42578125" style="1"/>
  </cols>
  <sheetData>
    <row r="1" spans="1:7" ht="18" x14ac:dyDescent="0.25">
      <c r="A1" s="159" t="str">
        <f>+Bilan!$B$1</f>
        <v/>
      </c>
    </row>
    <row r="4" spans="1:7" ht="20.25" x14ac:dyDescent="0.3">
      <c r="A4" s="511" t="str">
        <f>CONCATENATE("TABLEAU DES VARIATIONS DES IMMOBILISATIONS ",Paramétrage!D2)</f>
        <v>TABLEAU DES VARIATIONS DES IMMOBILISATIONS 2024</v>
      </c>
      <c r="B4" s="511"/>
      <c r="C4" s="511"/>
      <c r="D4" s="511"/>
      <c r="E4" s="511"/>
      <c r="F4" s="511"/>
    </row>
    <row r="5" spans="1:7" s="82" customFormat="1" x14ac:dyDescent="0.2">
      <c r="A5" s="512" t="s">
        <v>0</v>
      </c>
      <c r="B5" s="512"/>
      <c r="C5" s="512"/>
      <c r="D5" s="512"/>
      <c r="E5" s="512"/>
      <c r="F5" s="512"/>
    </row>
    <row r="6" spans="1:7" ht="13.5" thickBot="1" x14ac:dyDescent="0.25"/>
    <row r="7" spans="1:7" ht="4.5" customHeight="1" x14ac:dyDescent="0.2">
      <c r="A7" s="18"/>
      <c r="B7" s="87"/>
      <c r="C7" s="107"/>
      <c r="D7" s="107"/>
      <c r="E7" s="123"/>
      <c r="F7" s="90"/>
    </row>
    <row r="8" spans="1:7" s="17" customFormat="1" x14ac:dyDescent="0.2">
      <c r="A8" s="56"/>
      <c r="B8" s="91" t="s">
        <v>63</v>
      </c>
      <c r="C8" s="124" t="s">
        <v>1712</v>
      </c>
      <c r="D8" s="124" t="s">
        <v>60</v>
      </c>
      <c r="E8" s="125" t="s">
        <v>61</v>
      </c>
      <c r="F8" s="94" t="s">
        <v>63</v>
      </c>
    </row>
    <row r="9" spans="1:7" s="17" customFormat="1" x14ac:dyDescent="0.2">
      <c r="A9" s="56"/>
      <c r="B9" s="126" t="s">
        <v>1637</v>
      </c>
      <c r="C9" s="124" t="s">
        <v>1713</v>
      </c>
      <c r="D9" s="124"/>
      <c r="E9" s="125" t="s">
        <v>62</v>
      </c>
      <c r="F9" s="127" t="s">
        <v>1636</v>
      </c>
    </row>
    <row r="10" spans="1:7" ht="4.5" customHeight="1" x14ac:dyDescent="0.2">
      <c r="A10" s="13"/>
      <c r="B10" s="95"/>
      <c r="C10" s="96"/>
      <c r="D10" s="96"/>
      <c r="E10" s="128"/>
      <c r="F10" s="98"/>
    </row>
    <row r="11" spans="1:7" x14ac:dyDescent="0.2">
      <c r="A11" s="8"/>
      <c r="B11" s="283"/>
      <c r="C11" s="284"/>
      <c r="D11" s="284"/>
      <c r="E11" s="285"/>
      <c r="F11" s="280"/>
    </row>
    <row r="12" spans="1:7" s="2" customFormat="1" ht="15.75" x14ac:dyDescent="0.25">
      <c r="A12" s="57" t="s">
        <v>108</v>
      </c>
      <c r="B12" s="291"/>
      <c r="C12" s="292"/>
      <c r="D12" s="292"/>
      <c r="E12" s="293"/>
      <c r="F12" s="282"/>
    </row>
    <row r="13" spans="1:7" x14ac:dyDescent="0.2">
      <c r="A13" s="8"/>
      <c r="B13" s="283"/>
      <c r="C13" s="284"/>
      <c r="D13" s="284"/>
      <c r="E13" s="285"/>
      <c r="F13" s="280"/>
    </row>
    <row r="14" spans="1:7" x14ac:dyDescent="0.2">
      <c r="A14" s="8" t="s">
        <v>2008</v>
      </c>
      <c r="B14" s="377">
        <f>IFERROR(VLOOKUP("NBA01",'DétailRubriqueBilan N-1'!A:E,3,FALSE),0)+IFERROR(VLOOKUP("NBA02",'DétailRubriqueBilan N-1'!A:E,3,FALSE),0)+IFERROR(VLOOKUP("NBA03",'DétailRubriqueBilan N-1'!A:E,3,FALSE),0)+IFERROR(VLOOKUP("NBA04",'DétailRubriqueBilan N-1'!A:E,3,FALSE),0)+IFERROR(VLOOKUP("NBA06",'DétailRubriqueBilan N-1'!A:E,3,FALSE),0)</f>
        <v>0</v>
      </c>
      <c r="C14" s="359">
        <f>IFERROR(ABS(VLOOKUP("IM02",'DetailRubriqueMatrice N'!A:D,4,FALSE)),0)</f>
        <v>0</v>
      </c>
      <c r="D14" s="359">
        <f>IFERROR(ABS(VLOOKUP("IM03",'DetailRubriqueMatrice N'!A:E,4,FALSE)),0)</f>
        <v>0</v>
      </c>
      <c r="E14" s="286"/>
      <c r="F14" s="280">
        <f>B14+C14-D14+E14</f>
        <v>0</v>
      </c>
      <c r="G14" s="1">
        <f>F14-SUM(Bilan!E16+Bilan!E17+Bilan!E18+Bilan!E19+Bilan!E21)</f>
        <v>0</v>
      </c>
    </row>
    <row r="15" spans="1:7" x14ac:dyDescent="0.2">
      <c r="A15" s="8" t="s">
        <v>2009</v>
      </c>
      <c r="B15" s="377">
        <f>IFERROR(VLOOKUP("NBA07",'DétailRubriqueBilan N-1'!A:E,3,FALSE),0)+IFERROR(VLOOKUP("NBA08",'DétailRubriqueBilan N-1'!A:E,3,FALSE),0)+IFERROR(VLOOKUP("NBA09",'DétailRubriqueBilan N-1'!A:E,3,FALSE),0)+IFERROR(VLOOKUP("NBA11",'DétailRubriqueBilan N-1'!A:E,3,FALSE),0)+IFERROR(VLOOKUP("NBA12",'DétailRubriqueBilan N-1'!A:E,3,FALSE),0)</f>
        <v>0</v>
      </c>
      <c r="C15" s="359">
        <f>IFERROR(ABS(VLOOKUP("IM06",'DetailRubriqueMatrice N'!A:D,4,FALSE)),0)</f>
        <v>0</v>
      </c>
      <c r="D15" s="359">
        <f>IFERROR(ABS(VLOOKUP("IM07",'DetailRubriqueMatrice N'!A:E,4,FALSE)),0)</f>
        <v>0</v>
      </c>
      <c r="E15" s="286">
        <f>IFERROR(VLOOKUP("IM12",'DetailRubriqueMatrice N'!A:E,3,FALSE),0)</f>
        <v>0</v>
      </c>
      <c r="F15" s="280">
        <f t="shared" ref="F15:F20" si="0">B15+C15-D15+E15</f>
        <v>0</v>
      </c>
      <c r="G15" s="1">
        <f>F15-SUM(Bilan!E24+Bilan!E25+Bilan!E26+Bilan!E28+Bilan!E29)</f>
        <v>0</v>
      </c>
    </row>
    <row r="16" spans="1:7" x14ac:dyDescent="0.2">
      <c r="A16" s="197" t="s">
        <v>2010</v>
      </c>
      <c r="B16" s="395">
        <f>IFERROR(VLOOKUP("NBA05",'DétailRubriqueBilan N-1'!A:E,3,FALSE),0)+IFERROR(VLOOKUP("NBA10",'DétailRubriqueBilan N-1'!A:E,3,FALSE),0)</f>
        <v>0</v>
      </c>
      <c r="C16" s="359">
        <f>IFERROR(ABS(VLOOKUP("IM10",'DetailRubriqueMatrice N'!A:D,4,FALSE)),0)</f>
        <v>0</v>
      </c>
      <c r="D16" s="396"/>
      <c r="E16" s="397">
        <f>IFERROR(VLOOKUP("IM12",'DetailRubriqueMatrice N'!A:E,4,FALSE),0)</f>
        <v>0</v>
      </c>
      <c r="F16" s="435">
        <f t="shared" si="0"/>
        <v>0</v>
      </c>
      <c r="G16" s="1">
        <f>F16-SUM(Bilan!E20+Bilan!E27)</f>
        <v>0</v>
      </c>
    </row>
    <row r="17" spans="1:7" x14ac:dyDescent="0.2">
      <c r="A17" s="8" t="s">
        <v>2011</v>
      </c>
      <c r="B17" s="377">
        <f>IFERROR(VLOOKUP("NBA13",'DétailRubriqueBilan N-1'!A:E,3,FALSE),0)+IFERROR(VLOOKUP("NBA14",'DétailRubriqueBilan N-1'!A:E,3,FALSE),0)+IFERROR(VLOOKUP("NBA15",'DétailRubriqueBilan N-1'!A:E,3,FALSE),0)+IFERROR(VLOOKUP("NBA16",'DétailRubriqueBilan N-1'!A:E,3,FALSE),0)</f>
        <v>25</v>
      </c>
      <c r="C17" s="359">
        <f>IFERROR(ABS(VLOOKUP("IM14",'DetailRubriqueMatrice N'!A:D,4,FALSE)),0)</f>
        <v>0</v>
      </c>
      <c r="D17" s="359">
        <f>IFERROR(ABS(VLOOKUP("IM15",'DetailRubriqueMatrice N'!A:E,4,FALSE)),0)</f>
        <v>0</v>
      </c>
      <c r="E17" s="286"/>
      <c r="F17" s="280">
        <f t="shared" si="0"/>
        <v>25</v>
      </c>
      <c r="G17" s="1">
        <f>F17-SUM(Bilan!E32:E35)</f>
        <v>0</v>
      </c>
    </row>
    <row r="18" spans="1:7" x14ac:dyDescent="0.2">
      <c r="A18" s="171"/>
      <c r="B18" s="379"/>
      <c r="C18" s="380"/>
      <c r="D18" s="380"/>
      <c r="E18" s="381"/>
      <c r="F18" s="382"/>
    </row>
    <row r="19" spans="1:7" ht="4.5" customHeight="1" x14ac:dyDescent="0.2">
      <c r="A19" s="8"/>
      <c r="B19" s="283"/>
      <c r="C19" s="284"/>
      <c r="D19" s="284"/>
      <c r="E19" s="285"/>
      <c r="F19" s="280"/>
    </row>
    <row r="20" spans="1:7" s="3" customFormat="1" x14ac:dyDescent="0.2">
      <c r="A20" s="56" t="s">
        <v>103</v>
      </c>
      <c r="B20" s="383">
        <f>SUM(B11:B18)</f>
        <v>25</v>
      </c>
      <c r="C20" s="383">
        <f>SUM(C11:C18)</f>
        <v>0</v>
      </c>
      <c r="D20" s="384">
        <f>SUM(D11:D18)</f>
        <v>0</v>
      </c>
      <c r="E20" s="385">
        <f>SUM(E11:E18)</f>
        <v>0</v>
      </c>
      <c r="F20" s="386">
        <f t="shared" si="0"/>
        <v>25</v>
      </c>
    </row>
    <row r="21" spans="1:7" ht="4.5" customHeight="1" x14ac:dyDescent="0.2">
      <c r="A21" s="13"/>
      <c r="B21" s="288"/>
      <c r="C21" s="289"/>
      <c r="D21" s="289"/>
      <c r="E21" s="290"/>
      <c r="F21" s="278"/>
    </row>
    <row r="22" spans="1:7" x14ac:dyDescent="0.2">
      <c r="A22" s="8"/>
      <c r="B22" s="283"/>
      <c r="C22" s="284"/>
      <c r="D22" s="284"/>
      <c r="E22" s="285"/>
      <c r="F22" s="280"/>
    </row>
    <row r="23" spans="1:7" ht="15.75" x14ac:dyDescent="0.25">
      <c r="A23" s="57" t="s">
        <v>109</v>
      </c>
      <c r="B23" s="283"/>
      <c r="C23" s="284"/>
      <c r="D23" s="284"/>
      <c r="E23" s="285"/>
      <c r="F23" s="280"/>
    </row>
    <row r="24" spans="1:7" x14ac:dyDescent="0.2">
      <c r="A24" s="8"/>
      <c r="B24" s="283"/>
      <c r="C24" s="284"/>
      <c r="D24" s="284"/>
      <c r="E24" s="285"/>
      <c r="F24" s="280"/>
    </row>
    <row r="25" spans="1:7" x14ac:dyDescent="0.2">
      <c r="A25" s="8" t="s">
        <v>2012</v>
      </c>
      <c r="B25" s="283">
        <f>IFERROR(VLOOKUP("NBA28",'DétailRubriqueBilan N-1'!A:E,4,FALSE),0)+IFERROR(VLOOKUP("NBA29",'DétailRubriqueBilan N-1'!A:E,4,FALSE),0)+IFERROR(VLOOKUP("NBA30",'DétailRubriqueBilan N-1'!A:E,4,FALSE),0)+IFERROR(VLOOKUP("NBA31",'DétailRubriqueBilan N-1'!A:E,4,FALSE),0)+IFERROR(VLOOKUP("NBA32",'DétailRubriqueBilan N-1'!A:E,4,FALSE),0)+IFERROR(VLOOKUP("NBA33",'DétailRubriqueBilan N-1'!A:E,4,FALSE),0)</f>
        <v>0</v>
      </c>
      <c r="C25" s="284">
        <f>IFERROR(ABS(VLOOKUP("AM02",'DetailRubriqueMatrice N'!A:D,4,FALSE)),0)</f>
        <v>0</v>
      </c>
      <c r="D25" s="284">
        <f>IFERROR(ABS(VLOOKUP("AM03",'DetailRubriqueMatrice N'!A:E,4,FALSE)),0)</f>
        <v>0</v>
      </c>
      <c r="E25" s="285"/>
      <c r="F25" s="280">
        <f>B25+C25-D25+E25</f>
        <v>0</v>
      </c>
      <c r="G25" s="1">
        <f>F25-SUM(Bilan!F16+Bilan!F17+Bilan!F18+Bilan!F19+Bilan!F21)</f>
        <v>0</v>
      </c>
    </row>
    <row r="26" spans="1:7" x14ac:dyDescent="0.2">
      <c r="A26" s="8" t="s">
        <v>2013</v>
      </c>
      <c r="B26" s="283">
        <f>IFERROR(VLOOKUP("NBA34",'DétailRubriqueBilan N-1'!A:E,4,FALSE),0)+IFERROR(VLOOKUP("NBA35",'DétailRubriqueBilan N-1'!A:E,4,FALSE),0)+IFERROR(VLOOKUP("NBA36",'DétailRubriqueBilan N-1'!A:E,4,FALSE),0)+IFERROR(VLOOKUP("NBA37",'DétailRubriqueBilan N-1'!A:E,4,FALSE),0)+IFERROR(VLOOKUP("NBA38",'DétailRubriqueBilan N-1'!A:E,4,FALSE),0)+IFERROR(VLOOKUP("NBA39",'DétailRubriqueBilan N-1'!A:E,4,FALSE),0)</f>
        <v>0</v>
      </c>
      <c r="C26" s="284">
        <f>IFERROR(ABS(VLOOKUP("AM06",'DetailRubriqueMatrice N'!A:D,4,FALSE)),0)</f>
        <v>0</v>
      </c>
      <c r="D26" s="284">
        <f>IFERROR(ABS(VLOOKUP("AM07",'DetailRubriqueMatrice N'!A:E,4,FALSE)),0)</f>
        <v>0</v>
      </c>
      <c r="E26" s="285"/>
      <c r="F26" s="280">
        <f>B26+C26-D26+E26</f>
        <v>0</v>
      </c>
      <c r="G26" s="1">
        <f>F26-SUM(Bilan!F24+Bilan!F25+Bilan!F26+Bilan!F28+Bilan!F29)</f>
        <v>0</v>
      </c>
    </row>
    <row r="27" spans="1:7" x14ac:dyDescent="0.2">
      <c r="A27" s="197" t="s">
        <v>2014</v>
      </c>
      <c r="B27" s="395">
        <f>IFERROR(VLOOKUP("BA06",'DétailRubriqueBilan N-1'!A:E,3,FALSE),0)</f>
        <v>0</v>
      </c>
      <c r="C27" s="396"/>
      <c r="D27" s="396"/>
      <c r="E27" s="397"/>
      <c r="F27" s="435">
        <f>B27+C27-D27+E27</f>
        <v>0</v>
      </c>
      <c r="G27" s="1">
        <f>F27-Bilan!F30</f>
        <v>0</v>
      </c>
    </row>
    <row r="28" spans="1:7" x14ac:dyDescent="0.2">
      <c r="A28" s="8" t="s">
        <v>2015</v>
      </c>
      <c r="B28" s="283">
        <f>IFERROR(VLOOKUP("NBA40",'DétailRubriqueBilan N-1'!A:E,3,FALSE),0)+IFERROR(VLOOKUP("NBA41",'DétailRubriqueBilan N-1'!A:E,3,FALSE),0)+IFERROR(VLOOKUP("NBA42",'DétailRubriqueBilan N-1'!A:E,3,FALSE),0)+IFERROR(VLOOKUP("NBA43",'DétailRubriqueBilan N-1'!A:E,3,FALSE),0)</f>
        <v>0</v>
      </c>
      <c r="C28" s="284">
        <f>IFERROR(ABS(VLOOKUP("AM14",'DetailRubriqueMatrice N'!A:D,4,FALSE)),0)</f>
        <v>0</v>
      </c>
      <c r="D28" s="284">
        <f>IFERROR(ABS(VLOOKUP("AM15",'DetailRubriqueMatrice N'!A:E,4,FALSE)),0)</f>
        <v>0</v>
      </c>
      <c r="E28" s="285"/>
      <c r="F28" s="280">
        <f>B28+C28-D28+E28</f>
        <v>0</v>
      </c>
      <c r="G28" s="1">
        <f>F28-SUM(Bilan!F32:F35)</f>
        <v>0</v>
      </c>
    </row>
    <row r="29" spans="1:7" x14ac:dyDescent="0.2">
      <c r="A29" s="171"/>
      <c r="B29" s="379"/>
      <c r="C29" s="284"/>
      <c r="D29" s="284"/>
      <c r="E29" s="285"/>
      <c r="F29" s="382"/>
    </row>
    <row r="30" spans="1:7" ht="4.5" customHeight="1" x14ac:dyDescent="0.2">
      <c r="A30" s="8"/>
      <c r="B30" s="283"/>
      <c r="C30" s="284"/>
      <c r="D30" s="284"/>
      <c r="E30" s="285"/>
      <c r="F30" s="280"/>
    </row>
    <row r="31" spans="1:7" s="3" customFormat="1" x14ac:dyDescent="0.2">
      <c r="A31" s="56" t="s">
        <v>103</v>
      </c>
      <c r="B31" s="383">
        <f>SUM(B24:B29)</f>
        <v>0</v>
      </c>
      <c r="C31" s="384">
        <f>SUM(C24:C29)</f>
        <v>0</v>
      </c>
      <c r="D31" s="384">
        <f>SUM(D24:D29)</f>
        <v>0</v>
      </c>
      <c r="E31" s="385">
        <f>SUM(E24:E29)</f>
        <v>0</v>
      </c>
      <c r="F31" s="386">
        <f>B31+C31-D31+E31</f>
        <v>0</v>
      </c>
    </row>
    <row r="32" spans="1:7" s="173" customFormat="1" ht="6" customHeight="1" x14ac:dyDescent="0.2">
      <c r="A32" s="172"/>
      <c r="B32" s="387"/>
      <c r="C32" s="388"/>
      <c r="D32" s="388"/>
      <c r="E32" s="389"/>
      <c r="F32" s="390"/>
    </row>
    <row r="33" spans="1:6" s="173" customFormat="1" x14ac:dyDescent="0.2">
      <c r="A33" s="174"/>
      <c r="B33" s="391"/>
      <c r="C33" s="392"/>
      <c r="D33" s="392"/>
      <c r="E33" s="393"/>
      <c r="F33" s="394"/>
    </row>
    <row r="34" spans="1:6" s="173" customFormat="1" ht="15.75" x14ac:dyDescent="0.25">
      <c r="A34" s="57" t="s">
        <v>110</v>
      </c>
      <c r="B34" s="391"/>
      <c r="C34" s="392"/>
      <c r="D34" s="392"/>
      <c r="E34" s="393"/>
      <c r="F34" s="394"/>
    </row>
    <row r="35" spans="1:6" s="173" customFormat="1" x14ac:dyDescent="0.2">
      <c r="A35" s="174"/>
      <c r="B35" s="391"/>
      <c r="C35" s="392"/>
      <c r="D35" s="392"/>
      <c r="E35" s="393"/>
      <c r="F35" s="394"/>
    </row>
    <row r="36" spans="1:6" x14ac:dyDescent="0.2">
      <c r="A36" s="8" t="s">
        <v>2016</v>
      </c>
      <c r="B36" s="395">
        <f>B14-B25</f>
        <v>0</v>
      </c>
      <c r="C36" s="396">
        <f>C14-C25</f>
        <v>0</v>
      </c>
      <c r="D36" s="396">
        <f>D14-D25</f>
        <v>0</v>
      </c>
      <c r="E36" s="397">
        <f>E14-E25</f>
        <v>0</v>
      </c>
      <c r="F36" s="280">
        <f>B36+C36-D36+E36</f>
        <v>0</v>
      </c>
    </row>
    <row r="37" spans="1:6" x14ac:dyDescent="0.2">
      <c r="A37" s="8" t="s">
        <v>2017</v>
      </c>
      <c r="B37" s="395">
        <f t="shared" ref="B37:E39" si="1">B15-B26</f>
        <v>0</v>
      </c>
      <c r="C37" s="396">
        <f t="shared" si="1"/>
        <v>0</v>
      </c>
      <c r="D37" s="396">
        <f t="shared" si="1"/>
        <v>0</v>
      </c>
      <c r="E37" s="397">
        <f t="shared" si="1"/>
        <v>0</v>
      </c>
      <c r="F37" s="280">
        <f>B37+C37-D37+E37</f>
        <v>0</v>
      </c>
    </row>
    <row r="38" spans="1:6" x14ac:dyDescent="0.2">
      <c r="A38" s="197" t="s">
        <v>2018</v>
      </c>
      <c r="B38" s="395">
        <f t="shared" si="1"/>
        <v>0</v>
      </c>
      <c r="C38" s="396">
        <f t="shared" si="1"/>
        <v>0</v>
      </c>
      <c r="D38" s="396">
        <f t="shared" si="1"/>
        <v>0</v>
      </c>
      <c r="E38" s="397">
        <f t="shared" si="1"/>
        <v>0</v>
      </c>
      <c r="F38" s="435">
        <f>B38+C38-D38+E38</f>
        <v>0</v>
      </c>
    </row>
    <row r="39" spans="1:6" x14ac:dyDescent="0.2">
      <c r="A39" s="8" t="s">
        <v>2019</v>
      </c>
      <c r="B39" s="395">
        <f t="shared" si="1"/>
        <v>25</v>
      </c>
      <c r="C39" s="396">
        <f t="shared" si="1"/>
        <v>0</v>
      </c>
      <c r="D39" s="396">
        <f t="shared" si="1"/>
        <v>0</v>
      </c>
      <c r="E39" s="397">
        <f t="shared" si="1"/>
        <v>0</v>
      </c>
      <c r="F39" s="280">
        <f>B39+C39-D39+E39</f>
        <v>25</v>
      </c>
    </row>
    <row r="40" spans="1:6" x14ac:dyDescent="0.2">
      <c r="A40" s="171"/>
      <c r="B40" s="379"/>
      <c r="C40" s="380"/>
      <c r="D40" s="380"/>
      <c r="E40" s="381"/>
      <c r="F40" s="382"/>
    </row>
    <row r="41" spans="1:6" ht="4.5" customHeight="1" x14ac:dyDescent="0.2">
      <c r="A41" s="8"/>
      <c r="B41" s="283"/>
      <c r="C41" s="284"/>
      <c r="D41" s="284"/>
      <c r="E41" s="285"/>
      <c r="F41" s="280"/>
    </row>
    <row r="42" spans="1:6" s="3" customFormat="1" x14ac:dyDescent="0.2">
      <c r="A42" s="56" t="s">
        <v>103</v>
      </c>
      <c r="B42" s="383">
        <f>SUM(B35:B40)</f>
        <v>25</v>
      </c>
      <c r="C42" s="384">
        <f>SUM(C35:C40)</f>
        <v>0</v>
      </c>
      <c r="D42" s="384">
        <f>D36+D37+D38+D39</f>
        <v>0</v>
      </c>
      <c r="E42" s="385">
        <f>SUM(E35:E40)</f>
        <v>0</v>
      </c>
      <c r="F42" s="386">
        <f>B42+C42-D42+E42</f>
        <v>25</v>
      </c>
    </row>
    <row r="43" spans="1:6" ht="4.5" customHeight="1" thickBot="1" x14ac:dyDescent="0.25">
      <c r="A43" s="11"/>
      <c r="B43" s="103"/>
      <c r="C43" s="104"/>
      <c r="D43" s="104"/>
      <c r="E43" s="129"/>
      <c r="F43" s="106"/>
    </row>
    <row r="44" spans="1:6" s="176" customFormat="1" ht="11.25" x14ac:dyDescent="0.2">
      <c r="A44" s="175" t="s">
        <v>106</v>
      </c>
      <c r="B44" s="176">
        <f>B42-Bilan!H37</f>
        <v>0</v>
      </c>
      <c r="C44" s="487">
        <f>C31-'Compte de résultat'!D39-'Compte de résultat'!D56</f>
        <v>0</v>
      </c>
      <c r="F44" s="176">
        <f>F42-Bilan!G37</f>
        <v>0</v>
      </c>
    </row>
    <row r="47" spans="1:6" ht="20.25" x14ac:dyDescent="0.3">
      <c r="A47" s="511" t="str">
        <f>CONCATENATE("TABLEAU DES MOUVEMENTS DES PROVISIONS ",Paramétrage!D2)</f>
        <v>TABLEAU DES MOUVEMENTS DES PROVISIONS 2024</v>
      </c>
      <c r="B47" s="511"/>
      <c r="C47" s="511"/>
      <c r="D47" s="511"/>
      <c r="E47" s="511"/>
      <c r="F47" s="511"/>
    </row>
    <row r="48" spans="1:6" s="82" customFormat="1" x14ac:dyDescent="0.2">
      <c r="A48" s="512" t="s">
        <v>0</v>
      </c>
      <c r="B48" s="512"/>
      <c r="C48" s="512"/>
      <c r="D48" s="512"/>
      <c r="E48" s="512"/>
      <c r="F48" s="512"/>
    </row>
    <row r="49" spans="1:6" ht="13.5" thickBot="1" x14ac:dyDescent="0.25"/>
    <row r="50" spans="1:6" ht="4.5" customHeight="1" x14ac:dyDescent="0.2">
      <c r="A50" s="18"/>
      <c r="B50" s="87"/>
      <c r="C50" s="107"/>
      <c r="D50" s="107"/>
      <c r="E50" s="130"/>
    </row>
    <row r="51" spans="1:6" s="17" customFormat="1" x14ac:dyDescent="0.2">
      <c r="A51" s="56"/>
      <c r="B51" s="91" t="s">
        <v>63</v>
      </c>
      <c r="C51" s="124" t="s">
        <v>64</v>
      </c>
      <c r="D51" s="124" t="s">
        <v>65</v>
      </c>
      <c r="E51" s="131" t="s">
        <v>63</v>
      </c>
      <c r="F51" s="132"/>
    </row>
    <row r="52" spans="1:6" s="17" customFormat="1" x14ac:dyDescent="0.2">
      <c r="A52" s="56"/>
      <c r="B52" s="126" t="s">
        <v>1637</v>
      </c>
      <c r="C52" s="124"/>
      <c r="D52" s="124"/>
      <c r="E52" s="133" t="s">
        <v>1636</v>
      </c>
      <c r="F52" s="132"/>
    </row>
    <row r="53" spans="1:6" ht="4.5" customHeight="1" x14ac:dyDescent="0.2">
      <c r="A53" s="13"/>
      <c r="B53" s="95"/>
      <c r="C53" s="96"/>
      <c r="D53" s="96"/>
      <c r="E53" s="120"/>
    </row>
    <row r="54" spans="1:6" x14ac:dyDescent="0.2">
      <c r="A54" s="8"/>
      <c r="B54" s="99"/>
      <c r="C54" s="100"/>
      <c r="D54" s="100"/>
      <c r="E54" s="121"/>
    </row>
    <row r="55" spans="1:6" x14ac:dyDescent="0.2">
      <c r="A55" s="8" t="s">
        <v>97</v>
      </c>
      <c r="B55" s="377">
        <f>IFERROR(ABS(VLOOKUP("PR01",'DetailRubriqueMatrice N-1'!A:D,4,FALSE)),0)</f>
        <v>0</v>
      </c>
      <c r="C55" s="378">
        <f>IFERROR(ABS(VLOOKUP("PR02",'DetailRubriqueMatrice N'!A:D,4,FALSE)),0)</f>
        <v>0</v>
      </c>
      <c r="D55" s="378">
        <f>IFERROR(ABS(VLOOKUP("PR03",'DetailRubriqueMatrice N'!A:D,4,FALSE)),0)</f>
        <v>0</v>
      </c>
      <c r="E55" s="398">
        <f>B55+C55-D55</f>
        <v>0</v>
      </c>
    </row>
    <row r="56" spans="1:6" x14ac:dyDescent="0.2">
      <c r="A56" s="8" t="s">
        <v>1640</v>
      </c>
      <c r="B56" s="377">
        <f>IFERROR(ABS(VLOOKUP("PR04",'DetailRubriqueMatrice N-1'!A:D,4,FALSE)),0)</f>
        <v>0</v>
      </c>
      <c r="C56" s="378">
        <f>IFERROR(ABS(VLOOKUP("PR05",'DetailRubriqueMatrice N'!A:D,4,FALSE)),0)</f>
        <v>0</v>
      </c>
      <c r="D56" s="378">
        <f>IFERROR(ABS(VLOOKUP("PR06",'DetailRubriqueMatrice N'!A:D,4,FALSE)),0)</f>
        <v>0</v>
      </c>
      <c r="E56" s="398">
        <f>B56+C56-D56</f>
        <v>0</v>
      </c>
    </row>
    <row r="57" spans="1:6" x14ac:dyDescent="0.2">
      <c r="A57" s="8" t="s">
        <v>1639</v>
      </c>
      <c r="B57" s="377">
        <f>IFERROR(ABS(VLOOKUP("PR07",'DetailRubriqueMatrice N-1'!A:D,4,FALSE)),0)</f>
        <v>0</v>
      </c>
      <c r="C57" s="378">
        <f>IFERROR(ABS(VLOOKUP("PR08",'DetailRubriqueMatrice N'!A:D,4,FALSE)),0)</f>
        <v>0</v>
      </c>
      <c r="D57" s="378">
        <f>IFERROR(ABS(VLOOKUP("PR09",'DetailRubriqueMatrice N'!A:D,4,FALSE)),0)</f>
        <v>0</v>
      </c>
      <c r="E57" s="398">
        <f>B57+C57-D57</f>
        <v>0</v>
      </c>
    </row>
    <row r="58" spans="1:6" x14ac:dyDescent="0.2">
      <c r="A58" s="13"/>
      <c r="B58" s="288"/>
      <c r="C58" s="289"/>
      <c r="D58" s="289"/>
      <c r="E58" s="399"/>
    </row>
    <row r="59" spans="1:6" ht="4.5" customHeight="1" x14ac:dyDescent="0.2">
      <c r="A59" s="8"/>
      <c r="B59" s="283"/>
      <c r="C59" s="284"/>
      <c r="D59" s="284"/>
      <c r="E59" s="398"/>
    </row>
    <row r="60" spans="1:6" s="2" customFormat="1" ht="15.75" x14ac:dyDescent="0.25">
      <c r="A60" s="57" t="s">
        <v>15</v>
      </c>
      <c r="B60" s="291">
        <f>B55+B56+B57</f>
        <v>0</v>
      </c>
      <c r="C60" s="291">
        <f>C55+C56+C57</f>
        <v>0</v>
      </c>
      <c r="D60" s="291">
        <f t="shared" ref="D60" si="2">D55+D56+D57</f>
        <v>0</v>
      </c>
      <c r="E60" s="400">
        <f>E55+E56+E57</f>
        <v>0</v>
      </c>
      <c r="F60" s="134"/>
    </row>
    <row r="61" spans="1:6" ht="4.5" customHeight="1" thickBot="1" x14ac:dyDescent="0.25">
      <c r="A61" s="11"/>
      <c r="B61" s="103"/>
      <c r="C61" s="104"/>
      <c r="D61" s="104"/>
      <c r="E61" s="122"/>
    </row>
    <row r="62" spans="1:6" ht="13.5" thickBot="1" x14ac:dyDescent="0.25"/>
    <row r="63" spans="1:6" ht="4.5" customHeight="1" x14ac:dyDescent="0.2">
      <c r="A63" s="18"/>
      <c r="B63" s="87"/>
      <c r="C63" s="107"/>
      <c r="D63" s="107"/>
      <c r="E63" s="90"/>
    </row>
    <row r="64" spans="1:6" x14ac:dyDescent="0.2">
      <c r="A64" s="182" t="s">
        <v>112</v>
      </c>
      <c r="B64" s="99"/>
      <c r="C64" s="100"/>
      <c r="D64" s="100"/>
      <c r="E64" s="102"/>
    </row>
    <row r="65" spans="1:6" s="173" customFormat="1" x14ac:dyDescent="0.2">
      <c r="A65" s="199" t="s">
        <v>1708</v>
      </c>
      <c r="B65" s="424"/>
      <c r="C65" s="414"/>
      <c r="D65" s="414"/>
      <c r="E65" s="394">
        <f>B65+C65-D65</f>
        <v>0</v>
      </c>
      <c r="F65" s="202"/>
    </row>
    <row r="66" spans="1:6" ht="4.5" customHeight="1" thickBot="1" x14ac:dyDescent="0.25">
      <c r="A66" s="11"/>
      <c r="B66" s="103"/>
      <c r="C66" s="104"/>
      <c r="D66" s="104"/>
      <c r="E66" s="106"/>
    </row>
    <row r="68" spans="1:6" ht="13.5" customHeight="1" x14ac:dyDescent="0.2"/>
  </sheetData>
  <mergeCells count="4">
    <mergeCell ref="A47:F47"/>
    <mergeCell ref="A48:F48"/>
    <mergeCell ref="A4:F4"/>
    <mergeCell ref="A5:F5"/>
  </mergeCells>
  <phoneticPr fontId="3" type="noConversion"/>
  <printOptions horizontalCentered="1"/>
  <pageMargins left="0.59055118110236227" right="0.59055118110236227" top="0.78740157480314965" bottom="0.78740157480314965" header="0.51181102362204722" footer="0.19685039370078741"/>
  <pageSetup paperSize="9" scale="80" orientation="portrait" r:id="rId1"/>
  <headerFooter alignWithMargins="0">
    <oddFooter>&amp;L&amp;F - &amp;A&amp;RLe &amp;D à &amp;T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H48"/>
  <sheetViews>
    <sheetView zoomScale="90" zoomScaleNormal="90" workbookViewId="0">
      <selection activeCell="E35" sqref="B8:E35"/>
    </sheetView>
  </sheetViews>
  <sheetFormatPr baseColWidth="10" defaultRowHeight="12.75" x14ac:dyDescent="0.2"/>
  <cols>
    <col min="1" max="1" width="2.7109375" customWidth="1"/>
    <col min="2" max="2" width="37.7109375" customWidth="1"/>
    <col min="3" max="5" width="14.7109375" style="86" customWidth="1"/>
    <col min="6" max="6" width="2.7109375" customWidth="1"/>
    <col min="7" max="7" width="18.5703125" hidden="1" customWidth="1"/>
    <col min="8" max="8" width="17.140625" hidden="1" customWidth="1"/>
  </cols>
  <sheetData>
    <row r="1" spans="1:8" s="1" customFormat="1" ht="18" x14ac:dyDescent="0.25">
      <c r="A1" s="159" t="str">
        <f>+Bilan!$B$1</f>
        <v/>
      </c>
      <c r="B1" s="15"/>
      <c r="C1" s="86"/>
      <c r="D1" s="86"/>
      <c r="E1" s="86"/>
    </row>
    <row r="2" spans="1:8" s="1" customFormat="1" x14ac:dyDescent="0.2">
      <c r="C2" s="86"/>
      <c r="D2" s="86"/>
      <c r="E2" s="86"/>
    </row>
    <row r="3" spans="1:8" s="1" customFormat="1" x14ac:dyDescent="0.2">
      <c r="C3" s="86"/>
      <c r="D3" s="86"/>
      <c r="E3" s="86"/>
    </row>
    <row r="4" spans="1:8" s="1" customFormat="1" ht="20.25" x14ac:dyDescent="0.3">
      <c r="A4" s="511" t="s">
        <v>66</v>
      </c>
      <c r="B4" s="511"/>
      <c r="C4" s="511"/>
      <c r="D4" s="511"/>
      <c r="E4" s="511"/>
      <c r="F4" s="511"/>
    </row>
    <row r="5" spans="1:8" s="1" customFormat="1" ht="20.25" x14ac:dyDescent="0.3">
      <c r="A5" s="511" t="str">
        <f>CONCATENATE("AU 31 AOUT ",Paramétrage!D2)</f>
        <v>AU 31 AOUT 2024</v>
      </c>
      <c r="B5" s="511"/>
      <c r="C5" s="511"/>
      <c r="D5" s="511"/>
      <c r="E5" s="511"/>
      <c r="F5" s="511"/>
    </row>
    <row r="6" spans="1:8" s="82" customFormat="1" x14ac:dyDescent="0.2">
      <c r="A6" s="512" t="s">
        <v>0</v>
      </c>
      <c r="B6" s="512"/>
      <c r="C6" s="512"/>
      <c r="D6" s="512"/>
      <c r="E6" s="512"/>
      <c r="F6" s="512"/>
    </row>
    <row r="7" spans="1:8" ht="13.5" thickBot="1" x14ac:dyDescent="0.25">
      <c r="G7" s="14"/>
      <c r="H7" s="14"/>
    </row>
    <row r="8" spans="1:8" ht="4.5" customHeight="1" x14ac:dyDescent="0.2">
      <c r="B8" s="6"/>
      <c r="C8" s="89"/>
      <c r="D8" s="88"/>
      <c r="E8" s="90"/>
      <c r="G8" s="14"/>
      <c r="H8" s="14"/>
    </row>
    <row r="9" spans="1:8" s="55" customFormat="1" x14ac:dyDescent="0.2">
      <c r="B9" s="60"/>
      <c r="C9" s="92" t="s">
        <v>67</v>
      </c>
      <c r="D9" s="517" t="s">
        <v>69</v>
      </c>
      <c r="E9" s="518"/>
      <c r="G9" s="494"/>
      <c r="H9" s="494"/>
    </row>
    <row r="10" spans="1:8" s="55" customFormat="1" x14ac:dyDescent="0.2">
      <c r="B10" s="60"/>
      <c r="C10" s="92" t="s">
        <v>68</v>
      </c>
      <c r="D10" s="118" t="s">
        <v>71</v>
      </c>
      <c r="E10" s="119" t="s">
        <v>70</v>
      </c>
      <c r="G10" s="495" t="s">
        <v>1972</v>
      </c>
      <c r="H10" s="489" t="s">
        <v>1971</v>
      </c>
    </row>
    <row r="11" spans="1:8" ht="4.5" customHeight="1" x14ac:dyDescent="0.2">
      <c r="B11" s="62"/>
      <c r="C11" s="97"/>
      <c r="D11" s="95"/>
      <c r="E11" s="120"/>
      <c r="G11" s="109"/>
      <c r="H11" s="109"/>
    </row>
    <row r="12" spans="1:8" x14ac:dyDescent="0.2">
      <c r="B12" s="61"/>
      <c r="C12" s="279"/>
      <c r="D12" s="283"/>
      <c r="E12" s="398"/>
      <c r="G12" s="496"/>
      <c r="H12" s="496"/>
    </row>
    <row r="13" spans="1:8" s="5" customFormat="1" ht="15.75" x14ac:dyDescent="0.25">
      <c r="B13" s="65" t="s">
        <v>72</v>
      </c>
      <c r="C13" s="281"/>
      <c r="D13" s="291"/>
      <c r="E13" s="401"/>
      <c r="G13" s="497"/>
      <c r="H13" s="497"/>
    </row>
    <row r="14" spans="1:8" x14ac:dyDescent="0.2">
      <c r="B14" s="61"/>
      <c r="C14" s="279"/>
      <c r="D14" s="283"/>
      <c r="E14" s="398"/>
      <c r="G14" s="496"/>
      <c r="H14" s="496"/>
    </row>
    <row r="15" spans="1:8" x14ac:dyDescent="0.2">
      <c r="B15" s="61" t="s">
        <v>74</v>
      </c>
      <c r="C15" s="279">
        <f>SUM(D15:E15)</f>
        <v>0</v>
      </c>
      <c r="D15" s="413"/>
      <c r="E15" s="402">
        <f>IFERROR(ABS(VLOOKUP(H15,'DetailRubriqueMatrice N'!B:E,4,FALSE)),0)</f>
        <v>0</v>
      </c>
      <c r="G15" s="496"/>
      <c r="H15" s="496" t="s">
        <v>1967</v>
      </c>
    </row>
    <row r="16" spans="1:8" x14ac:dyDescent="0.2">
      <c r="B16" s="156" t="s">
        <v>9</v>
      </c>
      <c r="C16" s="279">
        <f>SUM(D16:E16)</f>
        <v>0</v>
      </c>
      <c r="D16" s="403">
        <f>IFERROR(ABS(VLOOKUP(G16,'DetailRubriqueMatrice N'!A:D,3,FALSE)),0)</f>
        <v>0</v>
      </c>
      <c r="E16" s="415"/>
      <c r="G16" s="498" t="s">
        <v>1984</v>
      </c>
      <c r="H16" s="498" t="s">
        <v>1973</v>
      </c>
    </row>
    <row r="17" spans="2:8" x14ac:dyDescent="0.2">
      <c r="B17" s="156" t="s">
        <v>1635</v>
      </c>
      <c r="C17" s="279">
        <f>SUM(D17:E17)</f>
        <v>0</v>
      </c>
      <c r="D17" s="403">
        <f>IFERROR(ABS(VLOOKUP(G17,'DetailRubriqueMatrice N'!A:D,3,FALSE)),0)</f>
        <v>0</v>
      </c>
      <c r="E17" s="415"/>
      <c r="G17" s="498" t="s">
        <v>1985</v>
      </c>
      <c r="H17" s="498" t="s">
        <v>1974</v>
      </c>
    </row>
    <row r="18" spans="2:8" x14ac:dyDescent="0.2">
      <c r="B18" s="156" t="s">
        <v>1994</v>
      </c>
      <c r="C18" s="279">
        <f>SUM(D18:E18)</f>
        <v>1117.3800000000001</v>
      </c>
      <c r="D18" s="403">
        <f>IFERROR(ABS(VLOOKUP(G18,'DetailRubriqueMatrice N'!A:D,3,FALSE)),0)</f>
        <v>1117.3800000000001</v>
      </c>
      <c r="E18" s="415"/>
      <c r="G18" s="498" t="s">
        <v>1986</v>
      </c>
      <c r="H18" s="498" t="s">
        <v>1975</v>
      </c>
    </row>
    <row r="19" spans="2:8" x14ac:dyDescent="0.2">
      <c r="B19" s="156" t="s">
        <v>10</v>
      </c>
      <c r="C19" s="279">
        <f>SUM(D19:E19)</f>
        <v>0</v>
      </c>
      <c r="D19" s="403">
        <f>IFERROR(ABS(VLOOKUP(G19,'DetailRubriqueMatrice N'!A:D,3,FALSE)),0)</f>
        <v>0</v>
      </c>
      <c r="E19" s="415"/>
      <c r="G19" s="498" t="s">
        <v>1987</v>
      </c>
      <c r="H19" s="498" t="s">
        <v>1976</v>
      </c>
    </row>
    <row r="20" spans="2:8" x14ac:dyDescent="0.2">
      <c r="B20" s="61"/>
      <c r="C20" s="279"/>
      <c r="D20" s="283"/>
      <c r="E20" s="398"/>
      <c r="G20" s="496"/>
      <c r="H20" s="496"/>
    </row>
    <row r="21" spans="2:8" s="4" customFormat="1" x14ac:dyDescent="0.2">
      <c r="B21" s="60" t="s">
        <v>15</v>
      </c>
      <c r="C21" s="404">
        <f>SUM(D21:E21)</f>
        <v>1117.3800000000001</v>
      </c>
      <c r="D21" s="383">
        <f>SUM(D14:D20)</f>
        <v>1117.3800000000001</v>
      </c>
      <c r="E21" s="405">
        <f>SUM(E14:E20)</f>
        <v>0</v>
      </c>
      <c r="G21" s="499"/>
      <c r="H21" s="499"/>
    </row>
    <row r="22" spans="2:8" x14ac:dyDescent="0.2">
      <c r="B22" s="62"/>
      <c r="C22" s="277"/>
      <c r="D22" s="288"/>
      <c r="E22" s="399"/>
      <c r="G22" s="496"/>
      <c r="H22" s="496"/>
    </row>
    <row r="23" spans="2:8" x14ac:dyDescent="0.2">
      <c r="B23" s="61"/>
      <c r="C23" s="279"/>
      <c r="D23" s="283"/>
      <c r="E23" s="398"/>
      <c r="G23" s="496"/>
      <c r="H23" s="496"/>
    </row>
    <row r="24" spans="2:8" s="5" customFormat="1" ht="15.75" x14ac:dyDescent="0.25">
      <c r="B24" s="65" t="s">
        <v>73</v>
      </c>
      <c r="C24" s="281"/>
      <c r="D24" s="291"/>
      <c r="E24" s="401"/>
      <c r="G24" s="497"/>
      <c r="H24" s="497"/>
    </row>
    <row r="25" spans="2:8" x14ac:dyDescent="0.2">
      <c r="B25" s="61"/>
      <c r="C25" s="279"/>
      <c r="D25" s="283"/>
      <c r="E25" s="398"/>
      <c r="G25" s="496"/>
      <c r="H25" s="496"/>
    </row>
    <row r="26" spans="2:8" x14ac:dyDescent="0.2">
      <c r="B26" s="63" t="s">
        <v>75</v>
      </c>
      <c r="C26" s="279">
        <f t="shared" ref="C26:C34" si="0">SUM(D26:E26)</f>
        <v>0</v>
      </c>
      <c r="D26" s="413"/>
      <c r="E26" s="406">
        <f>IFERROR(ABS(VLOOKUP(H26,'DetailRubriqueMatrice N'!B:E,2,FALSE)),0)-D26</f>
        <v>0</v>
      </c>
      <c r="G26" s="496"/>
      <c r="H26" s="496" t="s">
        <v>1968</v>
      </c>
    </row>
    <row r="27" spans="2:8" x14ac:dyDescent="0.2">
      <c r="B27" s="63" t="s">
        <v>76</v>
      </c>
      <c r="C27" s="279">
        <f t="shared" si="0"/>
        <v>0</v>
      </c>
      <c r="D27" s="403">
        <f>IFERROR(ABS(VLOOKUP(H27,'DetailRubriqueMatrice N'!B:E,4,FALSE)),0)</f>
        <v>0</v>
      </c>
      <c r="E27" s="415"/>
      <c r="G27" s="498"/>
      <c r="H27" s="498" t="s">
        <v>1969</v>
      </c>
    </row>
    <row r="28" spans="2:8" x14ac:dyDescent="0.2">
      <c r="B28" s="63" t="s">
        <v>77</v>
      </c>
      <c r="C28" s="279">
        <f t="shared" si="0"/>
        <v>0</v>
      </c>
      <c r="D28" s="403">
        <f>IFERROR(ABS(VLOOKUP(H28,'DetailRubriqueMatrice N'!B:E,4,FALSE)),0)</f>
        <v>0</v>
      </c>
      <c r="E28" s="415"/>
      <c r="G28" s="498"/>
      <c r="H28" s="498" t="s">
        <v>1970</v>
      </c>
    </row>
    <row r="29" spans="2:8" ht="6" customHeight="1" x14ac:dyDescent="0.2">
      <c r="B29" s="61"/>
      <c r="C29" s="279"/>
      <c r="D29" s="377"/>
      <c r="E29" s="398"/>
      <c r="G29" s="496"/>
      <c r="H29" s="496"/>
    </row>
    <row r="30" spans="2:8" x14ac:dyDescent="0.2">
      <c r="B30" s="156" t="s">
        <v>21</v>
      </c>
      <c r="C30" s="279">
        <f t="shared" si="0"/>
        <v>0</v>
      </c>
      <c r="D30" s="403">
        <f>IFERROR(ABS(VLOOKUP(G30,'DetailRubriqueMatrice N'!A:D,4,FALSE)),0)</f>
        <v>0</v>
      </c>
      <c r="E30" s="415"/>
      <c r="G30" s="498" t="s">
        <v>1988</v>
      </c>
      <c r="H30" s="498" t="s">
        <v>1977</v>
      </c>
    </row>
    <row r="31" spans="2:8" x14ac:dyDescent="0.2">
      <c r="B31" s="156" t="s">
        <v>1995</v>
      </c>
      <c r="C31" s="279">
        <f t="shared" si="0"/>
        <v>120</v>
      </c>
      <c r="D31" s="403">
        <f>IFERROR(ABS(VLOOKUP(G31,'DetailRubriqueMatrice N'!A:D,4,FALSE)),0)</f>
        <v>120</v>
      </c>
      <c r="E31" s="415"/>
      <c r="G31" s="498" t="s">
        <v>1989</v>
      </c>
      <c r="H31" s="498" t="s">
        <v>1978</v>
      </c>
    </row>
    <row r="32" spans="2:8" x14ac:dyDescent="0.2">
      <c r="B32" s="156" t="s">
        <v>22</v>
      </c>
      <c r="C32" s="279">
        <f t="shared" si="0"/>
        <v>817.27</v>
      </c>
      <c r="D32" s="403">
        <f>IFERROR(ABS(VLOOKUP(G32,'DetailRubriqueMatrice N'!A:D,4,FALSE)),0)</f>
        <v>817.27</v>
      </c>
      <c r="E32" s="415"/>
      <c r="G32" s="498" t="s">
        <v>1990</v>
      </c>
      <c r="H32" s="498" t="s">
        <v>1979</v>
      </c>
    </row>
    <row r="33" spans="2:6" x14ac:dyDescent="0.2">
      <c r="B33" s="61"/>
      <c r="C33" s="279"/>
      <c r="D33" s="283"/>
      <c r="E33" s="398"/>
    </row>
    <row r="34" spans="2:6" s="4" customFormat="1" x14ac:dyDescent="0.2">
      <c r="B34" s="60" t="s">
        <v>15</v>
      </c>
      <c r="C34" s="404">
        <f t="shared" si="0"/>
        <v>937.27</v>
      </c>
      <c r="D34" s="383">
        <f>SUM(D25:D33)</f>
        <v>937.27</v>
      </c>
      <c r="E34" s="405">
        <f>SUM(E25:E33)</f>
        <v>0</v>
      </c>
    </row>
    <row r="35" spans="2:6" ht="13.5" thickBot="1" x14ac:dyDescent="0.25">
      <c r="B35" s="64"/>
      <c r="C35" s="407"/>
      <c r="D35" s="408"/>
      <c r="E35" s="409"/>
    </row>
    <row r="38" spans="2:6" x14ac:dyDescent="0.2">
      <c r="B38" s="245"/>
      <c r="C38" s="244"/>
      <c r="D38" s="243"/>
      <c r="E38" s="243"/>
      <c r="F38" s="244"/>
    </row>
    <row r="39" spans="2:6" x14ac:dyDescent="0.2">
      <c r="B39" s="245"/>
      <c r="C39" s="244"/>
      <c r="D39" s="243"/>
      <c r="E39" s="243"/>
      <c r="F39" s="244"/>
    </row>
    <row r="40" spans="2:6" x14ac:dyDescent="0.2">
      <c r="B40" s="245"/>
      <c r="C40" s="244"/>
      <c r="D40" s="243"/>
      <c r="E40" s="243"/>
      <c r="F40" s="244"/>
    </row>
    <row r="41" spans="2:6" x14ac:dyDescent="0.2">
      <c r="B41" s="245"/>
      <c r="C41" s="244"/>
      <c r="D41" s="243"/>
      <c r="E41" s="243"/>
      <c r="F41" s="244"/>
    </row>
    <row r="42" spans="2:6" x14ac:dyDescent="0.2">
      <c r="B42" s="245"/>
      <c r="C42" s="244"/>
      <c r="D42" s="243"/>
      <c r="E42" s="243"/>
      <c r="F42" s="244"/>
    </row>
    <row r="43" spans="2:6" x14ac:dyDescent="0.2">
      <c r="B43" s="245"/>
      <c r="C43" s="244"/>
      <c r="D43" s="243"/>
      <c r="E43" s="243"/>
      <c r="F43" s="244"/>
    </row>
    <row r="44" spans="2:6" x14ac:dyDescent="0.2">
      <c r="B44" s="245"/>
      <c r="C44" s="244"/>
      <c r="D44" s="243"/>
      <c r="E44" s="243"/>
      <c r="F44" s="244"/>
    </row>
    <row r="45" spans="2:6" x14ac:dyDescent="0.2">
      <c r="B45" s="245"/>
      <c r="C45" s="244"/>
      <c r="D45" s="243"/>
      <c r="E45" s="244"/>
      <c r="F45" s="244"/>
    </row>
    <row r="46" spans="2:6" x14ac:dyDescent="0.2">
      <c r="B46" s="245"/>
      <c r="C46" s="244"/>
      <c r="D46" s="243"/>
      <c r="E46" s="243"/>
      <c r="F46" s="244"/>
    </row>
    <row r="47" spans="2:6" x14ac:dyDescent="0.2">
      <c r="B47" s="245"/>
      <c r="C47" s="244"/>
      <c r="D47" s="243"/>
      <c r="E47" s="243"/>
      <c r="F47" s="244"/>
    </row>
    <row r="48" spans="2:6" x14ac:dyDescent="0.2">
      <c r="B48" s="245"/>
      <c r="C48" s="244"/>
      <c r="D48" s="243"/>
      <c r="E48" s="243"/>
      <c r="F48" s="244"/>
    </row>
  </sheetData>
  <mergeCells count="4">
    <mergeCell ref="D9:E9"/>
    <mergeCell ref="A4:F4"/>
    <mergeCell ref="A5:F5"/>
    <mergeCell ref="A6:F6"/>
  </mergeCells>
  <phoneticPr fontId="3" type="noConversion"/>
  <printOptions horizontalCentered="1"/>
  <pageMargins left="0.78740157480314965" right="0.78740157480314965" top="0.78740157480314965" bottom="0.78740157480314965" header="0.51181102362204722" footer="0.19685039370078741"/>
  <pageSetup paperSize="9" scale="99" orientation="portrait" r:id="rId1"/>
  <headerFooter alignWithMargins="0">
    <oddFooter>&amp;L&amp;F - &amp;A&amp;RLe &amp;D à &amp;T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L69"/>
  <sheetViews>
    <sheetView topLeftCell="A5" zoomScale="90" zoomScaleNormal="90" workbookViewId="0"/>
  </sheetViews>
  <sheetFormatPr baseColWidth="10" defaultRowHeight="12.75" x14ac:dyDescent="0.2"/>
  <cols>
    <col min="1" max="1" width="11.7109375" customWidth="1"/>
    <col min="2" max="2" width="3.7109375" style="16" customWidth="1"/>
    <col min="3" max="3" width="42.7109375" customWidth="1"/>
    <col min="4" max="4" width="13.7109375" customWidth="1"/>
    <col min="5" max="5" width="13.7109375" style="86" customWidth="1"/>
    <col min="6" max="6" width="11.7109375" style="86" customWidth="1"/>
    <col min="7" max="7" width="11.7109375" style="249" customWidth="1"/>
    <col min="8" max="8" width="16.85546875" style="249" hidden="1" customWidth="1"/>
    <col min="9" max="9" width="17.85546875" style="249" hidden="1" customWidth="1"/>
    <col min="10" max="10" width="11.7109375" style="249" customWidth="1"/>
    <col min="11" max="11" width="3.7109375" customWidth="1"/>
  </cols>
  <sheetData>
    <row r="1" spans="1:12" ht="18" x14ac:dyDescent="0.25">
      <c r="A1" s="159" t="str">
        <f>+Bilan!$B$1</f>
        <v/>
      </c>
      <c r="B1" s="179"/>
    </row>
    <row r="4" spans="1:12" s="66" customFormat="1" ht="20.25" x14ac:dyDescent="0.3">
      <c r="A4" s="519" t="str">
        <f>CONCATENATE("TABLEAU DES EMPLOIS ","/"," RESSOURCES AU 31 AOUT ",Paramétrage!D2)</f>
        <v>TABLEAU DES EMPLOIS / RESSOURCES AU 31 AOUT 2024</v>
      </c>
      <c r="B4" s="519"/>
      <c r="C4" s="519"/>
      <c r="D4" s="519"/>
      <c r="E4" s="519"/>
      <c r="F4" s="519"/>
      <c r="G4" s="490"/>
      <c r="H4" s="490"/>
      <c r="I4" s="490"/>
      <c r="J4" s="490"/>
      <c r="K4" s="161"/>
      <c r="L4" s="58"/>
    </row>
    <row r="5" spans="1:12" s="84" customFormat="1" x14ac:dyDescent="0.2">
      <c r="B5" s="520" t="s">
        <v>0</v>
      </c>
      <c r="C5" s="520"/>
      <c r="D5" s="520"/>
      <c r="E5" s="520"/>
      <c r="F5" s="160"/>
      <c r="G5" s="491"/>
      <c r="H5" s="491"/>
      <c r="I5" s="491"/>
      <c r="J5" s="491"/>
    </row>
    <row r="6" spans="1:12" ht="13.5" thickBot="1" x14ac:dyDescent="0.25"/>
    <row r="7" spans="1:12" ht="6" customHeight="1" x14ac:dyDescent="0.3">
      <c r="B7" s="69"/>
      <c r="C7" s="7"/>
      <c r="D7" s="7"/>
      <c r="E7" s="115"/>
      <c r="F7" s="161"/>
      <c r="G7" s="161"/>
      <c r="H7" s="161"/>
      <c r="I7" s="161"/>
      <c r="J7" s="161"/>
    </row>
    <row r="8" spans="1:12" x14ac:dyDescent="0.2">
      <c r="B8" s="70"/>
      <c r="C8" s="14"/>
      <c r="D8" s="14"/>
      <c r="E8" s="116" t="s">
        <v>1641</v>
      </c>
      <c r="F8" s="160"/>
      <c r="G8" s="491"/>
      <c r="H8" s="425" t="s">
        <v>1972</v>
      </c>
      <c r="I8" s="425" t="s">
        <v>1992</v>
      </c>
      <c r="J8" s="491"/>
    </row>
    <row r="9" spans="1:12" ht="6" customHeight="1" x14ac:dyDescent="0.2">
      <c r="B9" s="76"/>
      <c r="C9" s="59"/>
      <c r="D9" s="59"/>
      <c r="E9" s="108"/>
      <c r="H9" s="14"/>
      <c r="I9" s="14"/>
    </row>
    <row r="10" spans="1:12" x14ac:dyDescent="0.2">
      <c r="B10" s="70"/>
      <c r="C10" s="14"/>
      <c r="D10" s="14"/>
      <c r="E10" s="110"/>
      <c r="F10" s="109"/>
      <c r="G10" s="109"/>
      <c r="H10" s="14"/>
      <c r="I10" s="14"/>
      <c r="J10" s="109"/>
    </row>
    <row r="11" spans="1:12" s="5" customFormat="1" ht="15.75" x14ac:dyDescent="0.25">
      <c r="B11" s="71" t="s">
        <v>78</v>
      </c>
      <c r="C11" s="10"/>
      <c r="D11" s="10"/>
      <c r="E11" s="113"/>
      <c r="F11" s="117"/>
      <c r="G11" s="489"/>
      <c r="H11" s="10"/>
      <c r="I11" s="10"/>
      <c r="J11" s="489"/>
    </row>
    <row r="12" spans="1:12" x14ac:dyDescent="0.2">
      <c r="B12" s="70"/>
      <c r="C12" s="14"/>
      <c r="D12" s="14"/>
      <c r="E12" s="411"/>
      <c r="F12" s="109"/>
      <c r="G12" s="109"/>
      <c r="H12" s="14"/>
      <c r="I12" s="14"/>
      <c r="J12" s="109"/>
    </row>
    <row r="13" spans="1:12" x14ac:dyDescent="0.2">
      <c r="B13" s="70"/>
      <c r="C13" s="14" t="s">
        <v>80</v>
      </c>
      <c r="D13" s="14"/>
      <c r="E13" s="417">
        <f>IFERROR((VLOOKUP(H13,'DétailRubriqueBilan N'!A:D,4,FALSE)),0)</f>
        <v>3070.24</v>
      </c>
      <c r="F13" s="109"/>
      <c r="G13" s="109"/>
      <c r="H13" s="14" t="s">
        <v>1892</v>
      </c>
      <c r="I13" s="425" t="s">
        <v>1980</v>
      </c>
      <c r="J13" s="109"/>
    </row>
    <row r="14" spans="1:12" x14ac:dyDescent="0.2">
      <c r="B14" s="73" t="s">
        <v>91</v>
      </c>
      <c r="C14" s="14" t="s">
        <v>25</v>
      </c>
      <c r="D14" s="14"/>
      <c r="E14" s="417">
        <f>IFERROR(ABS(VLOOKUP(H14,'détailRubriqueresultat N'!A:D,4,FALSE)),0)</f>
        <v>0</v>
      </c>
      <c r="F14" s="109"/>
      <c r="G14" s="109"/>
      <c r="H14" s="14" t="s">
        <v>1993</v>
      </c>
      <c r="I14" s="425" t="s">
        <v>1981</v>
      </c>
      <c r="J14" s="109"/>
    </row>
    <row r="15" spans="1:12" x14ac:dyDescent="0.2">
      <c r="B15" s="73" t="s">
        <v>91</v>
      </c>
      <c r="C15" s="14" t="s">
        <v>81</v>
      </c>
      <c r="D15" s="14"/>
      <c r="E15" s="418">
        <f>'Mouv immob &amp; prov'!C60</f>
        <v>0</v>
      </c>
      <c r="F15" s="109"/>
      <c r="G15" s="109"/>
      <c r="H15" s="14"/>
      <c r="I15" s="14"/>
      <c r="J15" s="109"/>
    </row>
    <row r="16" spans="1:12" x14ac:dyDescent="0.2">
      <c r="B16" s="73" t="s">
        <v>92</v>
      </c>
      <c r="C16" s="14" t="s">
        <v>82</v>
      </c>
      <c r="D16" s="14"/>
      <c r="E16" s="418">
        <f>'Mouv immob &amp; prov'!D60</f>
        <v>0</v>
      </c>
      <c r="F16" s="109"/>
      <c r="G16" s="109"/>
      <c r="H16" s="14"/>
      <c r="I16" s="14"/>
      <c r="J16" s="109"/>
    </row>
    <row r="17" spans="2:10" x14ac:dyDescent="0.2">
      <c r="B17" s="73" t="s">
        <v>92</v>
      </c>
      <c r="C17" s="486" t="s">
        <v>23</v>
      </c>
      <c r="D17" s="9"/>
      <c r="E17" s="417">
        <f>IFERROR(ABS(VLOOKUP(H17,'détailRubriqueresultat N'!A:D,4,FALSE)),0)</f>
        <v>0</v>
      </c>
      <c r="F17" s="109"/>
      <c r="G17" s="109"/>
      <c r="H17" s="486" t="s">
        <v>1983</v>
      </c>
      <c r="I17" s="486" t="s">
        <v>1982</v>
      </c>
      <c r="J17" s="109"/>
    </row>
    <row r="18" spans="2:10" x14ac:dyDescent="0.2">
      <c r="B18" s="70"/>
      <c r="C18" s="14"/>
      <c r="D18" s="14"/>
      <c r="E18" s="411"/>
      <c r="F18" s="109"/>
      <c r="G18" s="109"/>
      <c r="H18" s="109"/>
      <c r="I18" s="109"/>
      <c r="J18" s="109"/>
    </row>
    <row r="19" spans="2:10" s="4" customFormat="1" x14ac:dyDescent="0.2">
      <c r="B19" s="74"/>
      <c r="C19" s="75"/>
      <c r="D19" s="75" t="s">
        <v>83</v>
      </c>
      <c r="E19" s="419">
        <f>E13+E14+E15-E16-E17</f>
        <v>3070.24</v>
      </c>
      <c r="F19" s="109"/>
      <c r="G19" s="109"/>
      <c r="H19" s="109"/>
      <c r="I19" s="109"/>
      <c r="J19" s="109"/>
    </row>
    <row r="20" spans="2:10" x14ac:dyDescent="0.2">
      <c r="B20" s="70"/>
      <c r="C20" s="14"/>
      <c r="D20" s="14"/>
      <c r="E20" s="411"/>
      <c r="F20" s="109"/>
      <c r="G20" s="109"/>
      <c r="H20" s="109"/>
      <c r="I20" s="109"/>
      <c r="J20" s="109"/>
    </row>
    <row r="21" spans="2:10" x14ac:dyDescent="0.2">
      <c r="B21" s="70"/>
      <c r="C21" s="14" t="s">
        <v>84</v>
      </c>
      <c r="D21" s="14"/>
      <c r="E21" s="420">
        <f>IF(Bilan!L31-Bilan!M31+IFERROR(ABS(VLOOKUP("NRE51",'détailRubriqueresultat N'!A:D,4,FALSE)),0)&gt;0,Bilan!L31-Bilan!M31+IFERROR(ABS(VLOOKUP("NRE51",'détailRubriqueresultat N'!A:D,4,FALSE)),0),0)</f>
        <v>0</v>
      </c>
      <c r="F21" s="109"/>
      <c r="G21" s="109"/>
      <c r="H21" s="109"/>
      <c r="I21" s="109"/>
      <c r="J21" s="109"/>
    </row>
    <row r="22" spans="2:10" x14ac:dyDescent="0.2">
      <c r="B22" s="70"/>
      <c r="C22" s="14" t="s">
        <v>85</v>
      </c>
      <c r="D22" s="14"/>
      <c r="E22" s="420">
        <f>IFERROR(ABS(VLOOKUP("ER02",'DetailRubriqueMatrice N'!A:D,4,FALSE)),0)</f>
        <v>0</v>
      </c>
      <c r="F22" s="109"/>
      <c r="G22" s="109"/>
      <c r="H22" s="109"/>
      <c r="I22" s="109"/>
      <c r="J22" s="109"/>
    </row>
    <row r="23" spans="2:10" x14ac:dyDescent="0.2">
      <c r="B23" s="70"/>
      <c r="C23" s="425" t="s">
        <v>1991</v>
      </c>
      <c r="D23" s="14"/>
      <c r="E23" s="418">
        <f>'Mouv immob &amp; prov'!D42</f>
        <v>0</v>
      </c>
      <c r="F23" s="109"/>
      <c r="G23" s="109"/>
      <c r="H23" s="109"/>
      <c r="I23" s="109"/>
      <c r="J23" s="109"/>
    </row>
    <row r="24" spans="2:10" ht="12.75" customHeight="1" x14ac:dyDescent="0.25">
      <c r="B24" s="70"/>
      <c r="C24" s="14" t="s">
        <v>1999</v>
      </c>
      <c r="D24" s="14"/>
      <c r="E24" s="421"/>
      <c r="F24" s="112"/>
      <c r="G24" s="112"/>
      <c r="H24" s="112"/>
      <c r="I24" s="112"/>
      <c r="J24" s="112"/>
    </row>
    <row r="25" spans="2:10" x14ac:dyDescent="0.2">
      <c r="B25" s="70"/>
      <c r="C25" s="14"/>
      <c r="D25" s="14"/>
      <c r="E25" s="411"/>
      <c r="F25" s="109"/>
      <c r="G25" s="109"/>
      <c r="H25" s="109"/>
      <c r="I25" s="109"/>
      <c r="J25" s="109"/>
    </row>
    <row r="26" spans="2:10" s="4" customFormat="1" x14ac:dyDescent="0.2">
      <c r="B26" s="74"/>
      <c r="C26" s="75"/>
      <c r="D26" s="75" t="s">
        <v>86</v>
      </c>
      <c r="E26" s="419">
        <f>SUM(E19:E25)</f>
        <v>3070.24</v>
      </c>
      <c r="F26" s="109"/>
      <c r="G26" s="109"/>
      <c r="H26" s="109"/>
      <c r="I26" s="109"/>
      <c r="J26" s="109"/>
    </row>
    <row r="27" spans="2:10" x14ac:dyDescent="0.2">
      <c r="B27" s="76"/>
      <c r="C27" s="59"/>
      <c r="D27" s="59"/>
      <c r="E27" s="108"/>
    </row>
    <row r="28" spans="2:10" x14ac:dyDescent="0.2">
      <c r="B28" s="70"/>
      <c r="C28" s="14"/>
      <c r="D28" s="14"/>
      <c r="E28" s="110"/>
    </row>
    <row r="29" spans="2:10" s="5" customFormat="1" ht="15.75" x14ac:dyDescent="0.25">
      <c r="B29" s="71" t="s">
        <v>79</v>
      </c>
      <c r="C29" s="10"/>
      <c r="D29" s="10"/>
      <c r="E29" s="113"/>
      <c r="F29" s="86"/>
      <c r="G29" s="249"/>
      <c r="H29" s="249"/>
      <c r="I29" s="249"/>
      <c r="J29" s="249"/>
    </row>
    <row r="30" spans="2:10" x14ac:dyDescent="0.2">
      <c r="B30" s="70"/>
      <c r="C30" s="14"/>
      <c r="D30" s="14"/>
      <c r="E30" s="110"/>
    </row>
    <row r="31" spans="2:10" x14ac:dyDescent="0.2">
      <c r="B31" s="70"/>
      <c r="C31" s="14" t="s">
        <v>87</v>
      </c>
      <c r="D31" s="14"/>
      <c r="E31" s="411">
        <f>'Echéances créances &amp; dettes'!D26</f>
        <v>0</v>
      </c>
    </row>
    <row r="32" spans="2:10" x14ac:dyDescent="0.2">
      <c r="B32" s="70"/>
      <c r="C32" s="14" t="s">
        <v>88</v>
      </c>
      <c r="D32" s="14"/>
      <c r="E32" s="418">
        <f>'Mouv immob &amp; prov'!C20</f>
        <v>0</v>
      </c>
    </row>
    <row r="33" spans="2:12" x14ac:dyDescent="0.2">
      <c r="B33" s="70"/>
      <c r="C33" s="14" t="s">
        <v>2000</v>
      </c>
      <c r="D33" s="14"/>
      <c r="E33" s="422"/>
    </row>
    <row r="34" spans="2:12" x14ac:dyDescent="0.2">
      <c r="B34" s="70"/>
      <c r="C34" s="14"/>
      <c r="D34" s="14"/>
      <c r="E34" s="411"/>
    </row>
    <row r="35" spans="2:12" s="4" customFormat="1" x14ac:dyDescent="0.2">
      <c r="B35" s="74"/>
      <c r="C35" s="75"/>
      <c r="D35" s="75" t="s">
        <v>89</v>
      </c>
      <c r="E35" s="419">
        <f>SUM(E30:E34)</f>
        <v>0</v>
      </c>
      <c r="F35" s="86"/>
      <c r="G35" s="249"/>
      <c r="H35" s="249"/>
      <c r="I35" s="249"/>
      <c r="J35" s="249"/>
    </row>
    <row r="36" spans="2:12" x14ac:dyDescent="0.2">
      <c r="B36" s="76"/>
      <c r="C36" s="59"/>
      <c r="D36" s="59"/>
      <c r="E36" s="412"/>
    </row>
    <row r="37" spans="2:12" ht="6" customHeight="1" x14ac:dyDescent="0.2">
      <c r="B37" s="70"/>
      <c r="C37" s="14"/>
      <c r="D37" s="14"/>
      <c r="E37" s="411"/>
    </row>
    <row r="38" spans="2:12" s="67" customFormat="1" ht="15.75" x14ac:dyDescent="0.25">
      <c r="B38" s="71" t="s">
        <v>90</v>
      </c>
      <c r="C38" s="68"/>
      <c r="D38" s="68"/>
      <c r="E38" s="400">
        <f>+E26-E35</f>
        <v>3070.24</v>
      </c>
      <c r="F38" s="86"/>
      <c r="G38" s="249"/>
      <c r="H38" s="249"/>
      <c r="I38" s="249"/>
      <c r="J38" s="249"/>
    </row>
    <row r="39" spans="2:12" ht="6" customHeight="1" thickBot="1" x14ac:dyDescent="0.25">
      <c r="B39" s="72"/>
      <c r="C39" s="12"/>
      <c r="D39" s="12"/>
      <c r="E39" s="111"/>
    </row>
    <row r="42" spans="2:12" s="66" customFormat="1" ht="20.25" x14ac:dyDescent="0.3">
      <c r="B42" s="519" t="str">
        <f>CONCATENATE("FONDS DE ROULEMENT AU 31 AOUT ",Paramétrage!D2)</f>
        <v>FONDS DE ROULEMENT AU 31 AOUT 2024</v>
      </c>
      <c r="C42" s="519"/>
      <c r="D42" s="519"/>
      <c r="E42" s="519"/>
      <c r="F42" s="86"/>
      <c r="G42" s="249"/>
      <c r="H42" s="249"/>
      <c r="I42" s="249"/>
      <c r="J42" s="249"/>
      <c r="K42" s="58"/>
      <c r="L42" s="58"/>
    </row>
    <row r="43" spans="2:12" s="84" customFormat="1" x14ac:dyDescent="0.2">
      <c r="B43" s="520" t="s">
        <v>0</v>
      </c>
      <c r="C43" s="520"/>
      <c r="D43" s="520"/>
      <c r="E43" s="520"/>
      <c r="F43" s="86"/>
      <c r="G43" s="249"/>
      <c r="H43" s="249"/>
      <c r="I43" s="249"/>
      <c r="J43" s="249"/>
    </row>
    <row r="44" spans="2:12" ht="13.5" thickBot="1" x14ac:dyDescent="0.25"/>
    <row r="45" spans="2:12" ht="6" customHeight="1" x14ac:dyDescent="0.2">
      <c r="B45" s="69"/>
      <c r="C45" s="7"/>
      <c r="D45" s="89"/>
      <c r="E45" s="115"/>
    </row>
    <row r="46" spans="2:12" x14ac:dyDescent="0.2">
      <c r="B46" s="70"/>
      <c r="C46" s="14"/>
      <c r="D46" s="114" t="s">
        <v>1637</v>
      </c>
      <c r="E46" s="116" t="s">
        <v>1636</v>
      </c>
    </row>
    <row r="47" spans="2:12" ht="6" customHeight="1" x14ac:dyDescent="0.2">
      <c r="B47" s="76"/>
      <c r="C47" s="59"/>
      <c r="D47" s="97"/>
      <c r="E47" s="108"/>
    </row>
    <row r="48" spans="2:12" x14ac:dyDescent="0.2">
      <c r="B48" s="70"/>
      <c r="C48" s="14"/>
      <c r="D48" s="279"/>
      <c r="E48" s="410"/>
    </row>
    <row r="49" spans="1:10" x14ac:dyDescent="0.2">
      <c r="B49" s="70"/>
      <c r="C49" s="19" t="s">
        <v>1715</v>
      </c>
      <c r="D49" s="279">
        <f>Bilan!M33</f>
        <v>123004.86</v>
      </c>
      <c r="E49" s="411">
        <f>Bilan!L33</f>
        <v>126075.1</v>
      </c>
      <c r="F49" s="1">
        <f>D49+E13+E21-E17-E49+E24-E33</f>
        <v>0</v>
      </c>
    </row>
    <row r="50" spans="1:10" ht="6" customHeight="1" x14ac:dyDescent="0.2">
      <c r="B50" s="70"/>
      <c r="C50" s="19"/>
      <c r="D50" s="279"/>
      <c r="E50" s="411"/>
      <c r="F50" s="1"/>
    </row>
    <row r="51" spans="1:10" x14ac:dyDescent="0.2">
      <c r="B51" s="73" t="s">
        <v>91</v>
      </c>
      <c r="C51" s="19" t="s">
        <v>95</v>
      </c>
      <c r="D51" s="279">
        <f>+'Mouv immob &amp; prov'!B60</f>
        <v>0</v>
      </c>
      <c r="E51" s="411">
        <f>+'Mouv immob &amp; prov'!E60</f>
        <v>0</v>
      </c>
      <c r="F51" s="1">
        <f>D51+E15-E16-E51</f>
        <v>0</v>
      </c>
    </row>
    <row r="52" spans="1:10" ht="6" customHeight="1" x14ac:dyDescent="0.2">
      <c r="B52" s="70"/>
      <c r="C52" s="19"/>
      <c r="D52" s="279"/>
      <c r="E52" s="411"/>
      <c r="F52" s="1"/>
    </row>
    <row r="53" spans="1:10" x14ac:dyDescent="0.2">
      <c r="B53" s="73" t="s">
        <v>91</v>
      </c>
      <c r="C53" s="19" t="s">
        <v>93</v>
      </c>
      <c r="D53" s="416"/>
      <c r="E53" s="411">
        <f>'Echéances créances &amp; dettes'!E26</f>
        <v>0</v>
      </c>
      <c r="F53" s="1">
        <f>D53+E22-E31-E53</f>
        <v>0</v>
      </c>
    </row>
    <row r="54" spans="1:10" ht="6" customHeight="1" x14ac:dyDescent="0.2">
      <c r="B54" s="70"/>
      <c r="C54" s="14"/>
      <c r="D54" s="279"/>
      <c r="E54" s="411"/>
      <c r="F54" s="1"/>
    </row>
    <row r="55" spans="1:10" x14ac:dyDescent="0.2">
      <c r="B55" s="73" t="s">
        <v>92</v>
      </c>
      <c r="C55" s="14" t="s">
        <v>94</v>
      </c>
      <c r="D55" s="279">
        <f>Bilan!H37</f>
        <v>25</v>
      </c>
      <c r="E55" s="411">
        <f>Bilan!G37</f>
        <v>25</v>
      </c>
      <c r="F55" s="1">
        <f>D55+E32-E14-E23-E55</f>
        <v>0</v>
      </c>
    </row>
    <row r="56" spans="1:10" x14ac:dyDescent="0.2">
      <c r="B56" s="76"/>
      <c r="C56" s="59"/>
      <c r="D56" s="277"/>
      <c r="E56" s="412"/>
    </row>
    <row r="57" spans="1:10" ht="6" customHeight="1" x14ac:dyDescent="0.2">
      <c r="B57" s="70"/>
      <c r="C57" s="14"/>
      <c r="D57" s="279"/>
      <c r="E57" s="411"/>
    </row>
    <row r="58" spans="1:10" s="5" customFormat="1" ht="15.75" x14ac:dyDescent="0.25">
      <c r="B58" s="71" t="s">
        <v>96</v>
      </c>
      <c r="C58" s="10"/>
      <c r="D58" s="281">
        <f>D49+D51+D53-D55</f>
        <v>122979.86</v>
      </c>
      <c r="E58" s="400">
        <f>E49+E51+E53-E55</f>
        <v>126050.1</v>
      </c>
      <c r="F58" s="86"/>
      <c r="G58" s="249"/>
      <c r="H58" s="249"/>
      <c r="I58" s="249"/>
      <c r="J58" s="249"/>
    </row>
    <row r="59" spans="1:10" ht="6" customHeight="1" thickBot="1" x14ac:dyDescent="0.25">
      <c r="B59" s="72"/>
      <c r="C59" s="12"/>
      <c r="D59" s="105"/>
      <c r="E59" s="111"/>
    </row>
    <row r="61" spans="1:10" x14ac:dyDescent="0.2">
      <c r="D61" s="158" t="s">
        <v>105</v>
      </c>
      <c r="E61" s="176">
        <f>E58-D58-E38</f>
        <v>5.4569682106375694E-12</v>
      </c>
    </row>
    <row r="64" spans="1:10" x14ac:dyDescent="0.2">
      <c r="A64" s="251"/>
      <c r="B64" s="246"/>
      <c r="C64" s="253"/>
      <c r="D64" s="246"/>
      <c r="E64" s="246"/>
      <c r="F64" s="246"/>
      <c r="G64" s="246"/>
      <c r="H64" s="246"/>
      <c r="I64" s="246"/>
      <c r="J64" s="246"/>
    </row>
    <row r="65" spans="1:10" x14ac:dyDescent="0.2">
      <c r="A65" s="251"/>
      <c r="B65" s="246"/>
      <c r="C65" s="249"/>
      <c r="D65" s="246"/>
      <c r="E65" s="246"/>
      <c r="F65" s="249"/>
    </row>
    <row r="66" spans="1:10" x14ac:dyDescent="0.2">
      <c r="A66" s="251"/>
      <c r="B66" s="246"/>
      <c r="C66" s="249"/>
      <c r="D66" s="246"/>
      <c r="E66" s="246"/>
      <c r="F66" s="249"/>
    </row>
    <row r="67" spans="1:10" x14ac:dyDescent="0.2">
      <c r="A67" s="251"/>
      <c r="B67" s="246"/>
      <c r="C67" s="252"/>
      <c r="D67" s="246"/>
      <c r="E67" s="246"/>
      <c r="F67" s="246"/>
      <c r="G67" s="246"/>
      <c r="H67" s="246"/>
      <c r="I67" s="246"/>
      <c r="J67" s="246"/>
    </row>
    <row r="68" spans="1:10" x14ac:dyDescent="0.2">
      <c r="A68" s="251"/>
      <c r="B68" s="246"/>
      <c r="C68" s="252"/>
      <c r="D68" s="246"/>
      <c r="E68" s="246"/>
      <c r="F68" s="246"/>
      <c r="G68" s="246"/>
      <c r="H68" s="246"/>
      <c r="I68" s="246"/>
      <c r="J68" s="246"/>
    </row>
    <row r="69" spans="1:10" x14ac:dyDescent="0.2">
      <c r="A69" s="251"/>
      <c r="B69" s="246"/>
      <c r="C69" s="252"/>
      <c r="D69" s="246"/>
      <c r="E69" s="246"/>
      <c r="F69" s="246"/>
      <c r="G69" s="246"/>
      <c r="H69" s="246"/>
      <c r="I69" s="246"/>
      <c r="J69" s="246"/>
    </row>
  </sheetData>
  <mergeCells count="4">
    <mergeCell ref="B42:E42"/>
    <mergeCell ref="B43:E43"/>
    <mergeCell ref="B5:E5"/>
    <mergeCell ref="A4:F4"/>
  </mergeCells>
  <phoneticPr fontId="3" type="noConversion"/>
  <printOptions horizontalCentered="1"/>
  <pageMargins left="0.59055118110236227" right="0.59055118110236227" top="0.78740157480314965" bottom="0.78740157480314965" header="0.51181102362204722" footer="0.19685039370078741"/>
  <pageSetup paperSize="9" scale="94" orientation="portrait" r:id="rId1"/>
  <headerFooter alignWithMargins="0">
    <oddFooter>&amp;L&amp;F - &amp;A&amp;RLe &amp;D à &amp;T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W o r k B o o k P a r a m   x m l n s : x s i = " h t t p : / / w w w . w 3 . o r g / 2 0 0 1 / X M L S c h e m a - i n s t a n c e "   x m l n s : x s d = " h t t p : / / w w w . w 3 . o r g / 2 0 0 1 / X M L S c h e m a " >  
     < S e s s i o n >  
         < U s e r N a m e > s a n d r a . f o n t a i n e < / U s e r N a m e >  
         < G r o u p N a m e > 5 8 6 1 S < / G r o u p N a m e >  
         < A p p l i c a t i o n N a m e > S a g e   F R P   1 0 0 0   C o m p t a b i l i t � < / A p p l i c a t i o n N a m e >  
         < S o c i e t y N a m e > F F T   P R O D < / S o c i e t y N a m e >  
         < G l b S h a r e S t a t e > E 5 8 1 9 C 9 7 8 3 A 0 0 0 0 4 0 6 A 1 0 0 0 0 0 2 4 A 0 0 0 1 ; 1 ; 0 ; 0 ; 0 ; 0 ; 0 ; 0 ; 0 ; E 5 8 1 9 C 9 7 8 3 A 0 0 0 0 4 0 6 A 1 0 0 0 0 0 2 4 A 0 0 0 1 ; E 5 8 1 9 C 9 7 8 3 A 0 0 0 0 4 0 7 1 A 0 0 0 0 0 2 7 B 1 3 6 B ; E 5 8 1 9 C 9 7 8 3 A 0 0 0 0 4 0 7 1 A 0 0 0 0 0 2 7 B 1 3 6 B ; E 5 8 1 9 C 9 7 8 3 A 0 0 0 0 4 0 6 A 1 0 0 0 0 0 2 4 A 0 0 0 1 , E 5 8 1 9 C 9 7 8 3 A 0 0 0 0 4 0 7 1 A 0 0 0 0 0 2 7 B 1 3 6 B , E 5 8 1 9 C 9 7 8 3 A 0 0 0 0 4 0 7 1 A 0 0 0 0 0 2 D 2 0 0 0 1 , E 5 8 1 9 C 9 7 8 3 A 0 0 0 0 4 0 7 1 A 0 0 0 0 0 2 7 9 0 0 1 C ; E 5 8 1 9 C 9 7 8 3 A 0 0 0 0 4 0 6 E 2 0 0 0 0 0 2 B 9 0 1 D 6 ; ; < / G l b S h a r e S t a t e >  
         < H o s t > c o m p t a b i l i t e p r o d . f f t . f r < / H o s t >  
         < P o r t > 4 4 6 < / P o r t >  
         < P r o t o c o l > h t t p s < / P r o t o c o l >  
         < S e r v i c e N a m e > f f t a u t o < / S e r v i c e N a m e >  
         < I s S a g e 1 0 0 0 D e s k t o p > f a l s e < / I s S a g e 1 0 0 0 D e s k t o p >  
     < / S e s s i o n >  
     < S h e e t P a r a m L i s t >  
         < S h e e t P a r a m >  
             < E x c e l S h e e t I d > P 2 < / E x c e l S h e e t I d >  
         < / S h e e t P a r a m >  
         < S h e e t P a r a m >  
             < E x c e l S h e e t I d > C o n f i g u r a t i o n < / E x c e l S h e e t I d >  
         < / S h e e t P a r a m >  
         < S h e e t P a r a m >  
             < E x c e l S h e e t I d > P a r a m � t r a g e < / E x c e l S h e e t I d >  
         < / S h e e t P a r a m >  
         < S h e e t P a r a m >  
             < E x c e l S h e e t I d > B i l a n < / E x c e l S h e e t I d >  
         < / S h e e t P a r a m >  
         < S h e e t P a r a m >  
             < E x c e l S h e e t I d > C o m p t e   d e   r � s u l t a t < / E x c e l S h e e t I d >  
         < / S h e e t P a r a m >  
         < S h e e t P a r a m >  
             < E x c e l S h e e t I d > R � s u l t a t   p a r   n a t u r e < / E x c e l S h e e t I d >  
         < / S h e e t P a r a m >  
         < S h e e t P a r a m >  
             < E x c e l S h e e t I d > M o u v   i m m o b   & a m p ;   p r o v < / E x c e l S h e e t I d >  
         < / S h e e t P a r a m >  
         < S h e e t P a r a m >  
             < E x c e l S h e e t I d > E c h � a n c e s   c r � a n c e s   & a m p ;   d e t t e s < / E x c e l S h e e t I d >  
         < / S h e e t P a r a m >  
         < S h e e t P a r a m >  
             < E x c e l S h e e t I d > E m p l o i s   r e s s o u r c e s < / E x c e l S h e e t I d >  
         < / S h e e t P a r a m >  
         < S h e e t P a r a m >  
             < E x c e l S h e e t I d > P l a n   c o m p t a b l e < / E x c e l S h e e t I d >  
         < / S h e e t P a r a m >  
         < S h e e t P a r a m >  
             < E x c e l S h e e t I d > D � t a i l R u b r i q u e B i l a n   N < / E x c e l S h e e t I d >  
         < / S h e e t P a r a m >  
         < S h e e t P a r a m >  
             < E x c e l S h e e t I d > D � t a i l R u b r i q u e B i l a n   N - 1 < / E x c e l S h e e t I d >  
         < / S h e e t P a r a m >  
         < S h e e t P a r a m >  
             < E x c e l S h e e t I d > d � t a i l R u b r i q u e r e s u l t a t   N < / E x c e l S h e e t I d >  
         < / S h e e t P a r a m >  
         < S h e e t P a r a m >  
             < E x c e l S h e e t I d > D � t a i l R u b r i q u e R e s u l t a t   n - 1 < / E x c e l S h e e t I d >  
         < / S h e e t P a r a m >  
         < S h e e t P a r a m >  
             < E x c e l S h e e t I d > R e s u l t a t N a t u r e   N < / E x c e l S h e e t I d >  
         < / S h e e t P a r a m >  
         < S h e e t P a r a m >  
             < E x c e l S h e e t I d > R e s u l t a t N a t u r e   N - 1 < / E x c e l S h e e t I d >  
         < / S h e e t P a r a m >  
         < S h e e t P a r a m >  
             < E x c e l S h e e t I d > D e t a i l R u b r i q u e M a t r i c e   N < / E x c e l S h e e t I d >  
         < / S h e e t P a r a m >  
         < S h e e t P a r a m >  
             < E x c e l S h e e t I d > D e t a i l R u b r i q u e M a t r i c e   N - 1 < / E x c e l S h e e t I d >  
         < / S h e e t P a r a m >  
     < / S h e e t P a r a m L i s t >  
     < I s G l o b a l S e s s i o n > t r u e < / I s G l o b a l S e s s i o n >  
 < / W o r k B o o k P a r a m > 
</file>

<file path=customXml/itemProps1.xml><?xml version="1.0" encoding="utf-8"?>
<ds:datastoreItem xmlns:ds="http://schemas.openxmlformats.org/officeDocument/2006/customXml" ds:itemID="{35FFF99D-FF5F-4F4F-BDD5-752526FB8594}">
  <ds:schemaRefs>
    <ds:schemaRef ds:uri="http://www.w3.org/2001/XMLSchem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18</vt:i4>
      </vt:variant>
      <vt:variant>
        <vt:lpstr>Plages nommées</vt:lpstr>
      </vt:variant>
      <vt:variant>
        <vt:i4>16</vt:i4>
      </vt:variant>
    </vt:vector>
  </HeadingPairs>
  <TitlesOfParts>
    <vt:vector size="34" baseType="lpstr">
      <vt:lpstr>P2</vt:lpstr>
      <vt:lpstr>Configuration</vt:lpstr>
      <vt:lpstr>Paramétrage</vt:lpstr>
      <vt:lpstr>Bilan</vt:lpstr>
      <vt:lpstr>Compte de résultat</vt:lpstr>
      <vt:lpstr>Résultat par nature</vt:lpstr>
      <vt:lpstr>Mouv immob &amp; prov</vt:lpstr>
      <vt:lpstr>Echéances créances &amp; dettes</vt:lpstr>
      <vt:lpstr>Emplois ressources</vt:lpstr>
      <vt:lpstr>Plan comptable</vt:lpstr>
      <vt:lpstr>DétailRubriqueBilan N</vt:lpstr>
      <vt:lpstr>DétailRubriqueBilan N-1</vt:lpstr>
      <vt:lpstr>détailRubriqueresultat N</vt:lpstr>
      <vt:lpstr>DétailRubriqueResultat n-1</vt:lpstr>
      <vt:lpstr>ResultatNature N</vt:lpstr>
      <vt:lpstr>ResultatNature N-1</vt:lpstr>
      <vt:lpstr>DetailRubriqueMatrice N</vt:lpstr>
      <vt:lpstr>DetailRubriqueMatrice N-1</vt:lpstr>
      <vt:lpstr>Callprod_resutatanaltfft_15_A2</vt:lpstr>
      <vt:lpstr>Callprod_resutatanaltfft_16_A2</vt:lpstr>
      <vt:lpstr>GetTiersSociete_1_F6</vt:lpstr>
      <vt:lpstr>ListeEtablissement_1_A5</vt:lpstr>
      <vt:lpstr>'DétailRubriqueBilan N-1'!RubriqueComptes_10_A3</vt:lpstr>
      <vt:lpstr>RubriqueComptes_10_A3</vt:lpstr>
      <vt:lpstr>RubriqueComptes_11_A3</vt:lpstr>
      <vt:lpstr>RubriqueComptes_12_A3</vt:lpstr>
      <vt:lpstr>RubriqueComptes_13_A2</vt:lpstr>
      <vt:lpstr>RubriqueComptes_14_A2</vt:lpstr>
      <vt:lpstr>RubriqueComptes_17_A2</vt:lpstr>
      <vt:lpstr>RubriqueComptes_18_A2</vt:lpstr>
      <vt:lpstr>TypeApproche_1_A10</vt:lpstr>
      <vt:lpstr>TypeApproche_2_A10</vt:lpstr>
      <vt:lpstr>TypePeriode_1_C10</vt:lpstr>
      <vt:lpstr>TypePeriode_2_C10</vt:lpstr>
    </vt:vector>
  </TitlesOfParts>
  <Company>Fédération Française de Tennis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oneumann</dc:creator>
  <cp:lastModifiedBy>Sandra Fontaine</cp:lastModifiedBy>
  <cp:lastPrinted>2024-09-16T07:52:00Z</cp:lastPrinted>
  <dcterms:created xsi:type="dcterms:W3CDTF">2006-11-21T16:36:39Z</dcterms:created>
  <dcterms:modified xsi:type="dcterms:W3CDTF">2024-09-16T13:19:11Z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ageWorkBookParam">
    <vt:lpwstr>{35FFF99D-FF5F-4F4F-BDD5-752526FB8594}</vt:lpwstr>
  </property>
</Properties>
</file>